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stipp\OneDrive\Desktop\Season Files\2026 Files\"/>
    </mc:Choice>
  </mc:AlternateContent>
  <xr:revisionPtr revIDLastSave="0" documentId="13_ncr:1_{0D7CB933-E2AA-4C98-BC2A-C7A62C83C88B}" xr6:coauthVersionLast="47" xr6:coauthVersionMax="47" xr10:uidLastSave="{00000000-0000-0000-0000-000000000000}"/>
  <bookViews>
    <workbookView xWindow="-108" yWindow="-108" windowWidth="23256" windowHeight="13896" tabRatio="500" activeTab="2" xr2:uid="{00000000-000D-0000-FFFF-FFFF00000000}"/>
  </bookViews>
  <sheets>
    <sheet name="Dashboard" sheetId="1" r:id="rId1"/>
    <sheet name="Pricing Overview" sheetId="8" r:id="rId2"/>
    <sheet name="Full Report" sheetId="2" r:id="rId3"/>
    <sheet name="Setup" sheetId="3" r:id="rId4"/>
    <sheet name="Inventory" sheetId="5" r:id="rId5"/>
    <sheet name="Overrides" sheetId="4" r:id="rId6"/>
    <sheet name="Engine" sheetId="7" state="hidden" r:id="rId7"/>
  </sheets>
  <definedNames>
    <definedName name="_xlnm._FilterDatabase" localSheetId="2" hidden="1">'Full Report'!$A$2:$AV$242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5" i="8" l="1"/>
  <c r="D4" i="8" a="1"/>
  <c r="D4" i="8" s="1"/>
  <c r="E4" i="8" a="1"/>
  <c r="E4" i="8" s="1"/>
  <c r="F4" i="8" a="1"/>
  <c r="F4" i="8" s="1"/>
  <c r="G4" i="8" a="1"/>
  <c r="G4" i="8" s="1"/>
  <c r="H4" i="8" a="1"/>
  <c r="H4" i="8" s="1"/>
  <c r="I4" i="8" a="1"/>
  <c r="I4" i="8" s="1"/>
  <c r="J4" i="8" a="1"/>
  <c r="J4" i="8" s="1"/>
  <c r="D5" i="8" a="1"/>
  <c r="D5" i="8" s="1"/>
  <c r="E5" i="8" a="1"/>
  <c r="E5" i="8" s="1"/>
  <c r="F5" i="8" a="1"/>
  <c r="F5" i="8" s="1"/>
  <c r="G5" i="8" a="1"/>
  <c r="G5" i="8" s="1"/>
  <c r="H5" i="8" a="1"/>
  <c r="H5" i="8" s="1"/>
  <c r="I5" i="8" a="1"/>
  <c r="I5" i="8" s="1"/>
  <c r="J5" i="8" a="1"/>
  <c r="J5" i="8" s="1"/>
  <c r="D6" i="8" a="1"/>
  <c r="D6" i="8" s="1"/>
  <c r="E6" i="8" a="1"/>
  <c r="E6" i="8" s="1"/>
  <c r="F6" i="8" a="1"/>
  <c r="F6" i="8" s="1"/>
  <c r="G6" i="8" a="1"/>
  <c r="G6" i="8" s="1"/>
  <c r="H6" i="8" a="1"/>
  <c r="H6" i="8" s="1"/>
  <c r="I6" i="8" a="1"/>
  <c r="I6" i="8" s="1"/>
  <c r="J6" i="8" a="1"/>
  <c r="J6" i="8" s="1"/>
  <c r="D7" i="8" a="1"/>
  <c r="D7" i="8" s="1"/>
  <c r="E7" i="8" a="1"/>
  <c r="E7" i="8" s="1"/>
  <c r="F7" i="8" a="1"/>
  <c r="F7" i="8" s="1"/>
  <c r="G7" i="8" a="1"/>
  <c r="G7" i="8" s="1"/>
  <c r="H7" i="8" a="1"/>
  <c r="H7" i="8" s="1"/>
  <c r="I7" i="8" a="1"/>
  <c r="I7" i="8" s="1"/>
  <c r="J7" i="8" a="1"/>
  <c r="J7" i="8" s="1"/>
  <c r="D8" i="8" a="1"/>
  <c r="D8" i="8" s="1"/>
  <c r="E8" i="8" a="1"/>
  <c r="E8" i="8" s="1"/>
  <c r="F8" i="8" a="1"/>
  <c r="F8" i="8" s="1"/>
  <c r="G8" i="8" a="1"/>
  <c r="G8" i="8" s="1"/>
  <c r="H8" i="8" a="1"/>
  <c r="H8" i="8" s="1"/>
  <c r="I8" i="8" a="1"/>
  <c r="I8" i="8" s="1"/>
  <c r="J8" i="8" a="1"/>
  <c r="J8" i="8" s="1"/>
  <c r="D9" i="8" a="1"/>
  <c r="D9" i="8" s="1"/>
  <c r="E9" i="8" a="1"/>
  <c r="E9" i="8" s="1"/>
  <c r="F9" i="8" a="1"/>
  <c r="F9" i="8" s="1"/>
  <c r="G9" i="8" a="1"/>
  <c r="G9" i="8" s="1"/>
  <c r="H9" i="8" a="1"/>
  <c r="H9" i="8" s="1"/>
  <c r="I9" i="8" a="1"/>
  <c r="I9" i="8" s="1"/>
  <c r="J9" i="8" a="1"/>
  <c r="J9" i="8" s="1"/>
  <c r="D10" i="8" a="1"/>
  <c r="D10" i="8" s="1"/>
  <c r="E10" i="8" a="1"/>
  <c r="E10" i="8" s="1"/>
  <c r="F10" i="8" a="1"/>
  <c r="F10" i="8" s="1"/>
  <c r="G10" i="8" a="1"/>
  <c r="G10" i="8" s="1"/>
  <c r="H10" i="8" a="1"/>
  <c r="H10" i="8" s="1"/>
  <c r="I10" i="8" a="1"/>
  <c r="I10" i="8" s="1"/>
  <c r="J10" i="8" a="1"/>
  <c r="J10" i="8" s="1"/>
  <c r="D11" i="8" a="1"/>
  <c r="D11" i="8" s="1"/>
  <c r="E11" i="8" a="1"/>
  <c r="E11" i="8" s="1"/>
  <c r="F11" i="8" a="1"/>
  <c r="F11" i="8" s="1"/>
  <c r="G11" i="8" a="1"/>
  <c r="G11" i="8" s="1"/>
  <c r="H11" i="8" a="1"/>
  <c r="H11" i="8" s="1"/>
  <c r="I11" i="8" a="1"/>
  <c r="I11" i="8" s="1"/>
  <c r="J11" i="8" a="1"/>
  <c r="J11" i="8" s="1"/>
  <c r="D12" i="8" a="1"/>
  <c r="D12" i="8" s="1"/>
  <c r="E12" i="8" a="1"/>
  <c r="E12" i="8" s="1"/>
  <c r="F12" i="8" a="1"/>
  <c r="F12" i="8" s="1"/>
  <c r="G12" i="8" a="1"/>
  <c r="G12" i="8" s="1"/>
  <c r="H12" i="8" a="1"/>
  <c r="H12" i="8" s="1"/>
  <c r="I12" i="8" a="1"/>
  <c r="I12" i="8" s="1"/>
  <c r="J12" i="8" a="1"/>
  <c r="J12" i="8" s="1"/>
  <c r="D13" i="8" a="1"/>
  <c r="D13" i="8" s="1"/>
  <c r="E13" i="8" a="1"/>
  <c r="E13" i="8" s="1"/>
  <c r="F13" i="8" a="1"/>
  <c r="F13" i="8" s="1"/>
  <c r="G13" i="8" a="1"/>
  <c r="G13" i="8" s="1"/>
  <c r="H13" i="8" a="1"/>
  <c r="H13" i="8" s="1"/>
  <c r="I13" i="8" a="1"/>
  <c r="I13" i="8" s="1"/>
  <c r="J13" i="8" a="1"/>
  <c r="J13" i="8" s="1"/>
  <c r="D14" i="8" a="1"/>
  <c r="D14" i="8" s="1"/>
  <c r="E14" i="8" a="1"/>
  <c r="E14" i="8" s="1"/>
  <c r="F14" i="8" a="1"/>
  <c r="F14" i="8" s="1"/>
  <c r="G14" i="8" a="1"/>
  <c r="G14" i="8" s="1"/>
  <c r="H14" i="8" a="1"/>
  <c r="H14" i="8" s="1"/>
  <c r="I14" i="8" a="1"/>
  <c r="I14" i="8" s="1"/>
  <c r="J14" i="8" a="1"/>
  <c r="J14" i="8" s="1"/>
  <c r="D15" i="8" a="1"/>
  <c r="D15" i="8" s="1"/>
  <c r="E15" i="8" a="1"/>
  <c r="E15" i="8" s="1"/>
  <c r="F15" i="8" a="1"/>
  <c r="F15" i="8" s="1"/>
  <c r="G15" i="8" a="1"/>
  <c r="G15" i="8" s="1"/>
  <c r="H15" i="8" a="1"/>
  <c r="H15" i="8" s="1"/>
  <c r="I15" i="8" a="1"/>
  <c r="I15" i="8" s="1"/>
  <c r="J15" i="8" a="1"/>
  <c r="J15" i="8" s="1"/>
  <c r="D16" i="8" a="1"/>
  <c r="D16" i="8" s="1"/>
  <c r="E16" i="8" a="1"/>
  <c r="E16" i="8" s="1"/>
  <c r="F16" i="8" a="1"/>
  <c r="F16" i="8" s="1"/>
  <c r="G16" i="8" a="1"/>
  <c r="G16" i="8" s="1"/>
  <c r="H16" i="8" a="1"/>
  <c r="H16" i="8" s="1"/>
  <c r="I16" i="8" a="1"/>
  <c r="I16" i="8" s="1"/>
  <c r="J16" i="8" a="1"/>
  <c r="J16" i="8" s="1"/>
  <c r="D17" i="8" a="1"/>
  <c r="D17" i="8" s="1"/>
  <c r="E17" i="8" a="1"/>
  <c r="E17" i="8" s="1"/>
  <c r="F17" i="8" a="1"/>
  <c r="F17" i="8" s="1"/>
  <c r="G17" i="8" a="1"/>
  <c r="G17" i="8" s="1"/>
  <c r="H17" i="8" a="1"/>
  <c r="H17" i="8" s="1"/>
  <c r="I17" i="8" a="1"/>
  <c r="I17" i="8" s="1"/>
  <c r="J17" i="8" a="1"/>
  <c r="J17" i="8" s="1"/>
  <c r="D18" i="8" a="1"/>
  <c r="D18" i="8" s="1"/>
  <c r="E18" i="8" a="1"/>
  <c r="E18" i="8" s="1"/>
  <c r="F18" i="8" a="1"/>
  <c r="F18" i="8" s="1"/>
  <c r="G18" i="8" a="1"/>
  <c r="G18" i="8" s="1"/>
  <c r="H18" i="8" a="1"/>
  <c r="H18" i="8" s="1"/>
  <c r="I18" i="8" a="1"/>
  <c r="I18" i="8" s="1"/>
  <c r="J18" i="8" a="1"/>
  <c r="J18" i="8" s="1"/>
  <c r="D19" i="8" a="1"/>
  <c r="D19" i="8" s="1"/>
  <c r="E19" i="8" a="1"/>
  <c r="E19" i="8" s="1"/>
  <c r="F19" i="8" a="1"/>
  <c r="F19" i="8" s="1"/>
  <c r="G19" i="8" a="1"/>
  <c r="G19" i="8" s="1"/>
  <c r="H19" i="8" a="1"/>
  <c r="H19" i="8" s="1"/>
  <c r="I19" i="8" a="1"/>
  <c r="I19" i="8" s="1"/>
  <c r="J19" i="8" a="1"/>
  <c r="J19" i="8"/>
  <c r="D20" i="8" a="1"/>
  <c r="D20" i="8" s="1"/>
  <c r="E20" i="8" a="1"/>
  <c r="E20" i="8" s="1"/>
  <c r="F20" i="8" a="1"/>
  <c r="F20" i="8" s="1"/>
  <c r="G20" i="8" a="1"/>
  <c r="G20" i="8" s="1"/>
  <c r="H20" i="8" a="1"/>
  <c r="H20" i="8" s="1"/>
  <c r="I20" i="8" a="1"/>
  <c r="I20" i="8" s="1"/>
  <c r="J20" i="8" a="1"/>
  <c r="J20" i="8" s="1"/>
  <c r="D21" i="8" a="1"/>
  <c r="D21" i="8" s="1"/>
  <c r="E21" i="8" a="1"/>
  <c r="E21" i="8" s="1"/>
  <c r="F21" i="8" a="1"/>
  <c r="F21" i="8" s="1"/>
  <c r="G21" i="8" a="1"/>
  <c r="G21" i="8" s="1"/>
  <c r="H21" i="8" a="1"/>
  <c r="H21" i="8" s="1"/>
  <c r="I21" i="8" a="1"/>
  <c r="I21" i="8" s="1"/>
  <c r="J21" i="8" a="1"/>
  <c r="J21" i="8" s="1"/>
  <c r="D22" i="8" a="1"/>
  <c r="D22" i="8" s="1"/>
  <c r="E22" i="8" a="1"/>
  <c r="E22" i="8" s="1"/>
  <c r="F22" i="8" a="1"/>
  <c r="F22" i="8" s="1"/>
  <c r="G22" i="8" a="1"/>
  <c r="G22" i="8" s="1"/>
  <c r="H22" i="8" a="1"/>
  <c r="H22" i="8" s="1"/>
  <c r="I22" i="8" a="1"/>
  <c r="I22" i="8" s="1"/>
  <c r="J22" i="8" a="1"/>
  <c r="J22" i="8" s="1"/>
  <c r="D23" i="8" a="1"/>
  <c r="D23" i="8" s="1"/>
  <c r="E23" i="8" a="1"/>
  <c r="E23" i="8" s="1"/>
  <c r="F23" i="8" a="1"/>
  <c r="F23" i="8" s="1"/>
  <c r="G23" i="8" a="1"/>
  <c r="G23" i="8" s="1"/>
  <c r="H23" i="8" a="1"/>
  <c r="H23" i="8" s="1"/>
  <c r="I23" i="8" a="1"/>
  <c r="I23" i="8" s="1"/>
  <c r="J23" i="8" a="1"/>
  <c r="J23" i="8" s="1"/>
  <c r="D24" i="8" a="1"/>
  <c r="D24" i="8" s="1"/>
  <c r="E24" i="8" a="1"/>
  <c r="E24" i="8" s="1"/>
  <c r="F24" i="8" a="1"/>
  <c r="F24" i="8" s="1"/>
  <c r="G24" i="8" a="1"/>
  <c r="G24" i="8" s="1"/>
  <c r="H24" i="8" a="1"/>
  <c r="H24" i="8" s="1"/>
  <c r="I24" i="8" a="1"/>
  <c r="I24" i="8" s="1"/>
  <c r="J24" i="8" a="1"/>
  <c r="J24" i="8" s="1"/>
  <c r="D25" i="8" a="1"/>
  <c r="D25" i="8" s="1"/>
  <c r="E25" i="8" a="1"/>
  <c r="E25" i="8" s="1"/>
  <c r="F25" i="8" a="1"/>
  <c r="F25" i="8" s="1"/>
  <c r="G25" i="8" a="1"/>
  <c r="G25" i="8" s="1"/>
  <c r="H25" i="8" a="1"/>
  <c r="H25" i="8" s="1"/>
  <c r="I25" i="8" a="1"/>
  <c r="I25" i="8" s="1"/>
  <c r="J25" i="8" a="1"/>
  <c r="J25" i="8" s="1"/>
  <c r="D26" i="8" a="1"/>
  <c r="D26" i="8" s="1"/>
  <c r="E26" i="8" a="1"/>
  <c r="E26" i="8" s="1"/>
  <c r="F26" i="8" a="1"/>
  <c r="F26" i="8" s="1"/>
  <c r="G26" i="8" a="1"/>
  <c r="G26" i="8" s="1"/>
  <c r="H26" i="8" a="1"/>
  <c r="H26" i="8" s="1"/>
  <c r="I26" i="8" a="1"/>
  <c r="I26" i="8" s="1"/>
  <c r="J26" i="8" a="1"/>
  <c r="J26" i="8" s="1"/>
  <c r="D27" i="8" a="1"/>
  <c r="D27" i="8" s="1"/>
  <c r="E27" i="8" a="1"/>
  <c r="E27" i="8" s="1"/>
  <c r="F27" i="8" a="1"/>
  <c r="F27" i="8" s="1"/>
  <c r="G27" i="8" a="1"/>
  <c r="G27" i="8" s="1"/>
  <c r="H27" i="8" a="1"/>
  <c r="H27" i="8" s="1"/>
  <c r="I27" i="8" a="1"/>
  <c r="I27" i="8" s="1"/>
  <c r="J27" i="8" a="1"/>
  <c r="J27" i="8" s="1"/>
  <c r="D28" i="8" a="1"/>
  <c r="D28" i="8" s="1"/>
  <c r="E28" i="8" a="1"/>
  <c r="E28" i="8" s="1"/>
  <c r="F28" i="8" a="1"/>
  <c r="F28" i="8" s="1"/>
  <c r="G28" i="8" a="1"/>
  <c r="G28" i="8" s="1"/>
  <c r="H28" i="8" a="1"/>
  <c r="H28" i="8" s="1"/>
  <c r="I28" i="8" a="1"/>
  <c r="I28" i="8" s="1"/>
  <c r="J28" i="8" a="1"/>
  <c r="J28" i="8" s="1"/>
  <c r="D29" i="8" a="1"/>
  <c r="D29" i="8" s="1"/>
  <c r="E29" i="8" a="1"/>
  <c r="E29" i="8" s="1"/>
  <c r="F29" i="8" a="1"/>
  <c r="F29" i="8" s="1"/>
  <c r="G29" i="8" a="1"/>
  <c r="G29" i="8" s="1"/>
  <c r="H29" i="8" a="1"/>
  <c r="H29" i="8" s="1"/>
  <c r="I29" i="8" a="1"/>
  <c r="I29" i="8" s="1"/>
  <c r="J29" i="8" a="1"/>
  <c r="J29" i="8" s="1"/>
  <c r="D30" i="8" a="1"/>
  <c r="D30" i="8" s="1"/>
  <c r="E30" i="8" a="1"/>
  <c r="E30" i="8" s="1"/>
  <c r="F30" i="8" a="1"/>
  <c r="F30" i="8" s="1"/>
  <c r="G30" i="8" a="1"/>
  <c r="G30" i="8" s="1"/>
  <c r="H30" i="8" a="1"/>
  <c r="H30" i="8" s="1"/>
  <c r="I30" i="8" a="1"/>
  <c r="I30" i="8" s="1"/>
  <c r="J30" i="8" a="1"/>
  <c r="J30" i="8" s="1"/>
  <c r="D31" i="8" a="1"/>
  <c r="D31" i="8" s="1"/>
  <c r="E31" i="8" a="1"/>
  <c r="E31" i="8" s="1"/>
  <c r="F31" i="8" a="1"/>
  <c r="F31" i="8" s="1"/>
  <c r="G31" i="8" a="1"/>
  <c r="G31" i="8" s="1"/>
  <c r="H31" i="8" a="1"/>
  <c r="H31" i="8" s="1"/>
  <c r="I31" i="8" a="1"/>
  <c r="I31" i="8" s="1"/>
  <c r="J31" i="8" a="1"/>
  <c r="J31" i="8" s="1"/>
  <c r="D32" i="8" a="1"/>
  <c r="D32" i="8" s="1"/>
  <c r="E32" i="8" a="1"/>
  <c r="E32" i="8" s="1"/>
  <c r="F32" i="8" a="1"/>
  <c r="F32" i="8" s="1"/>
  <c r="G32" i="8" a="1"/>
  <c r="G32" i="8"/>
  <c r="H32" i="8" a="1"/>
  <c r="H32" i="8" s="1"/>
  <c r="I32" i="8" a="1"/>
  <c r="I32" i="8" s="1"/>
  <c r="J32" i="8" a="1"/>
  <c r="J32" i="8" s="1"/>
  <c r="D33" i="8" a="1"/>
  <c r="D33" i="8" s="1"/>
  <c r="E33" i="8" a="1"/>
  <c r="E33" i="8" s="1"/>
  <c r="F33" i="8" a="1"/>
  <c r="F33" i="8" s="1"/>
  <c r="G33" i="8" a="1"/>
  <c r="G33" i="8" s="1"/>
  <c r="H33" i="8" a="1"/>
  <c r="H33" i="8" s="1"/>
  <c r="I33" i="8" a="1"/>
  <c r="I33" i="8" s="1"/>
  <c r="J33" i="8" a="1"/>
  <c r="J33" i="8" s="1"/>
  <c r="D34" i="8" a="1"/>
  <c r="D34" i="8" s="1"/>
  <c r="E34" i="8" a="1"/>
  <c r="E34" i="8" s="1"/>
  <c r="F34" i="8" a="1"/>
  <c r="F34" i="8" s="1"/>
  <c r="G34" i="8" a="1"/>
  <c r="G34" i="8" s="1"/>
  <c r="H34" i="8" a="1"/>
  <c r="H34" i="8" s="1"/>
  <c r="I34" i="8" a="1"/>
  <c r="I34" i="8" s="1"/>
  <c r="J34" i="8" a="1"/>
  <c r="J34" i="8" s="1"/>
  <c r="D35" i="8" a="1"/>
  <c r="D35" i="8" s="1"/>
  <c r="E35" i="8" a="1"/>
  <c r="E35" i="8" s="1"/>
  <c r="F35" i="8" a="1"/>
  <c r="F35" i="8" s="1"/>
  <c r="G35" i="8" a="1"/>
  <c r="G35" i="8" s="1"/>
  <c r="H35" i="8" a="1"/>
  <c r="H35" i="8" s="1"/>
  <c r="I35" i="8" a="1"/>
  <c r="I35" i="8" s="1"/>
  <c r="J35" i="8" a="1"/>
  <c r="J35" i="8" s="1"/>
  <c r="D36" i="8" a="1"/>
  <c r="D36" i="8" s="1"/>
  <c r="E36" i="8" a="1"/>
  <c r="E36" i="8" s="1"/>
  <c r="F36" i="8" a="1"/>
  <c r="F36" i="8" s="1"/>
  <c r="G36" i="8" a="1"/>
  <c r="G36" i="8" s="1"/>
  <c r="H36" i="8" a="1"/>
  <c r="H36" i="8" s="1"/>
  <c r="I36" i="8" a="1"/>
  <c r="I36" i="8" s="1"/>
  <c r="J36" i="8" a="1"/>
  <c r="J36" i="8" s="1"/>
  <c r="D37" i="8" a="1"/>
  <c r="D37" i="8" s="1"/>
  <c r="E37" i="8" a="1"/>
  <c r="E37" i="8" s="1"/>
  <c r="F37" i="8" a="1"/>
  <c r="F37" i="8" s="1"/>
  <c r="G37" i="8" a="1"/>
  <c r="G37" i="8" s="1"/>
  <c r="H37" i="8" a="1"/>
  <c r="H37" i="8" s="1"/>
  <c r="I37" i="8" a="1"/>
  <c r="I37" i="8" s="1"/>
  <c r="J37" i="8" a="1"/>
  <c r="J37" i="8" s="1"/>
  <c r="D38" i="8" a="1"/>
  <c r="D38" i="8" s="1"/>
  <c r="E38" i="8" a="1"/>
  <c r="E38" i="8" s="1"/>
  <c r="F38" i="8" a="1"/>
  <c r="F38" i="8" s="1"/>
  <c r="G38" i="8" a="1"/>
  <c r="G38" i="8" s="1"/>
  <c r="H38" i="8" a="1"/>
  <c r="H38" i="8" s="1"/>
  <c r="I38" i="8" a="1"/>
  <c r="I38" i="8" s="1"/>
  <c r="J38" i="8" a="1"/>
  <c r="J38" i="8" s="1"/>
  <c r="D39" i="8" a="1"/>
  <c r="D39" i="8" s="1"/>
  <c r="E39" i="8" a="1"/>
  <c r="E39" i="8" s="1"/>
  <c r="F39" i="8" a="1"/>
  <c r="F39" i="8" s="1"/>
  <c r="G39" i="8" a="1"/>
  <c r="G39" i="8" s="1"/>
  <c r="H39" i="8" a="1"/>
  <c r="H39" i="8" s="1"/>
  <c r="I39" i="8" a="1"/>
  <c r="I39" i="8" s="1"/>
  <c r="J39" i="8" a="1"/>
  <c r="J39" i="8" s="1"/>
  <c r="D40" i="8" a="1"/>
  <c r="D40" i="8" s="1"/>
  <c r="E40" i="8" a="1"/>
  <c r="E40" i="8" s="1"/>
  <c r="F40" i="8" a="1"/>
  <c r="F40" i="8" s="1"/>
  <c r="G40" i="8" a="1"/>
  <c r="G40" i="8" s="1"/>
  <c r="H40" i="8" a="1"/>
  <c r="H40" i="8" s="1"/>
  <c r="I40" i="8" a="1"/>
  <c r="I40" i="8" s="1"/>
  <c r="J40" i="8" a="1"/>
  <c r="J40" i="8" s="1"/>
  <c r="D41" i="8" a="1"/>
  <c r="D41" i="8" s="1"/>
  <c r="E41" i="8" a="1"/>
  <c r="E41" i="8" s="1"/>
  <c r="F41" i="8" a="1"/>
  <c r="F41" i="8" s="1"/>
  <c r="G41" i="8" a="1"/>
  <c r="G41" i="8" s="1"/>
  <c r="H41" i="8" a="1"/>
  <c r="H41" i="8" s="1"/>
  <c r="I41" i="8" a="1"/>
  <c r="I41" i="8" s="1"/>
  <c r="J41" i="8" a="1"/>
  <c r="J41" i="8" s="1"/>
  <c r="E3" i="8" a="1"/>
  <c r="E3" i="8" s="1"/>
  <c r="F3" i="8" a="1"/>
  <c r="F3" i="8" s="1"/>
  <c r="G3" i="8" a="1"/>
  <c r="G3" i="8" s="1"/>
  <c r="H3" i="8" a="1"/>
  <c r="H3" i="8" s="1"/>
  <c r="I3" i="8" a="1"/>
  <c r="I3" i="8" s="1"/>
  <c r="J3" i="8" a="1"/>
  <c r="J3" i="8" s="1"/>
  <c r="D3" i="8" a="1"/>
  <c r="D3" i="8" s="1"/>
  <c r="C57" i="8"/>
  <c r="C58" i="8"/>
  <c r="D58" i="8"/>
  <c r="E58" i="8"/>
  <c r="C59" i="8"/>
  <c r="D59" i="8"/>
  <c r="E59" i="8"/>
  <c r="F59" i="8"/>
  <c r="C60" i="8"/>
  <c r="D60" i="8"/>
  <c r="E60" i="8"/>
  <c r="C61" i="8"/>
  <c r="D61" i="8"/>
  <c r="E61" i="8"/>
  <c r="C62" i="8"/>
  <c r="D62" i="8"/>
  <c r="E62" i="8"/>
  <c r="C63" i="8"/>
  <c r="D63" i="8"/>
  <c r="E63" i="8"/>
  <c r="B46" i="8"/>
  <c r="D46" i="8"/>
  <c r="C46" i="8"/>
  <c r="F46" i="8"/>
  <c r="G46" i="8"/>
  <c r="H46" i="8"/>
  <c r="B47" i="8"/>
  <c r="D47" i="8"/>
  <c r="C47" i="8"/>
  <c r="H47" i="8"/>
  <c r="B48" i="8"/>
  <c r="D48" i="8"/>
  <c r="C48" i="8"/>
  <c r="B49" i="8"/>
  <c r="D49" i="8"/>
  <c r="C49" i="8"/>
  <c r="B50" i="8"/>
  <c r="D50" i="8"/>
  <c r="C50" i="8"/>
  <c r="B51" i="8"/>
  <c r="D51" i="8"/>
  <c r="C51" i="8"/>
  <c r="B52" i="8"/>
  <c r="D52" i="8"/>
  <c r="C52" i="8"/>
  <c r="B53" i="8"/>
  <c r="D53" i="8"/>
  <c r="C53" i="8"/>
  <c r="AW242" i="7"/>
  <c r="AV242" i="7"/>
  <c r="H242" i="7"/>
  <c r="F242" i="7"/>
  <c r="F242" i="2" s="1"/>
  <c r="E242" i="7"/>
  <c r="D242" i="7"/>
  <c r="D242" i="2" s="1"/>
  <c r="C242" i="7"/>
  <c r="B242" i="7"/>
  <c r="A242" i="7"/>
  <c r="AW241" i="7"/>
  <c r="AV241" i="7"/>
  <c r="H241" i="7"/>
  <c r="F241" i="7"/>
  <c r="F241" i="2" s="1"/>
  <c r="E241" i="7"/>
  <c r="E241" i="2" s="1"/>
  <c r="D241" i="7"/>
  <c r="D241" i="2" s="1"/>
  <c r="C241" i="7"/>
  <c r="C241" i="2" s="1"/>
  <c r="B241" i="7"/>
  <c r="A241" i="7"/>
  <c r="A241" i="2" s="1"/>
  <c r="AW240" i="7"/>
  <c r="AV240" i="7"/>
  <c r="H240" i="7"/>
  <c r="F240" i="7"/>
  <c r="E240" i="7"/>
  <c r="E240" i="2" s="1"/>
  <c r="D240" i="7"/>
  <c r="C240" i="7"/>
  <c r="B240" i="7"/>
  <c r="A240" i="7"/>
  <c r="A240" i="2" s="1"/>
  <c r="AW239" i="7"/>
  <c r="AV239" i="7"/>
  <c r="AU239" i="2" s="1"/>
  <c r="H239" i="7"/>
  <c r="F239" i="7"/>
  <c r="F239" i="2" s="1"/>
  <c r="E239" i="7"/>
  <c r="E239" i="2" s="1"/>
  <c r="D239" i="7"/>
  <c r="C239" i="7"/>
  <c r="C239" i="2" s="1"/>
  <c r="B239" i="7"/>
  <c r="B239" i="2" s="1"/>
  <c r="A239" i="7"/>
  <c r="AW238" i="7"/>
  <c r="AV238" i="7"/>
  <c r="H238" i="7"/>
  <c r="F238" i="7"/>
  <c r="F238" i="2" s="1"/>
  <c r="E238" i="7"/>
  <c r="D238" i="7"/>
  <c r="D238" i="2" s="1"/>
  <c r="C238" i="7"/>
  <c r="B238" i="7"/>
  <c r="B238" i="2" s="1"/>
  <c r="A238" i="7"/>
  <c r="A238" i="2" s="1"/>
  <c r="AW237" i="7"/>
  <c r="AV237" i="7"/>
  <c r="AU237" i="2" s="1"/>
  <c r="H237" i="7"/>
  <c r="F237" i="7"/>
  <c r="E237" i="7"/>
  <c r="D237" i="7"/>
  <c r="D237" i="2" s="1"/>
  <c r="C237" i="7"/>
  <c r="C237" i="2" s="1"/>
  <c r="B237" i="7"/>
  <c r="A237" i="7"/>
  <c r="A237" i="2" s="1"/>
  <c r="AW236" i="7"/>
  <c r="AV236" i="7"/>
  <c r="AU236" i="2" s="1"/>
  <c r="H236" i="7"/>
  <c r="F236" i="7"/>
  <c r="F236" i="2" s="1"/>
  <c r="E236" i="7"/>
  <c r="D236" i="7"/>
  <c r="D236" i="2" s="1"/>
  <c r="C236" i="7"/>
  <c r="C236" i="2" s="1"/>
  <c r="B236" i="7"/>
  <c r="B236" i="2" s="1"/>
  <c r="A236" i="7"/>
  <c r="A236" i="2" s="1"/>
  <c r="AW235" i="7"/>
  <c r="AV235" i="7"/>
  <c r="H235" i="7"/>
  <c r="F235" i="7"/>
  <c r="E235" i="7"/>
  <c r="E235" i="2" s="1"/>
  <c r="D235" i="7"/>
  <c r="C235" i="7"/>
  <c r="C235" i="2" s="1"/>
  <c r="B235" i="7"/>
  <c r="B235" i="2" s="1"/>
  <c r="A235" i="7"/>
  <c r="A235" i="2" s="1"/>
  <c r="AW234" i="7"/>
  <c r="AV234" i="7"/>
  <c r="H234" i="7"/>
  <c r="F234" i="7"/>
  <c r="F234" i="2" s="1"/>
  <c r="E234" i="7"/>
  <c r="E234" i="2" s="1"/>
  <c r="D234" i="7"/>
  <c r="D234" i="2" s="1"/>
  <c r="C234" i="7"/>
  <c r="C234" i="2" s="1"/>
  <c r="B234" i="7"/>
  <c r="B234" i="2" s="1"/>
  <c r="A234" i="7"/>
  <c r="AW233" i="7"/>
  <c r="AV233" i="7"/>
  <c r="AU233" i="2" s="1"/>
  <c r="H233" i="7"/>
  <c r="F233" i="7"/>
  <c r="E233" i="7"/>
  <c r="E233" i="2" s="1"/>
  <c r="D233" i="7"/>
  <c r="C233" i="7"/>
  <c r="B233" i="7"/>
  <c r="A233" i="7"/>
  <c r="A233" i="2" s="1"/>
  <c r="AW232" i="7"/>
  <c r="AV232" i="7"/>
  <c r="H232" i="7"/>
  <c r="F232" i="7"/>
  <c r="F232" i="2" s="1"/>
  <c r="E232" i="7"/>
  <c r="E232" i="2" s="1"/>
  <c r="D232" i="7"/>
  <c r="D232" i="2" s="1"/>
  <c r="C232" i="7"/>
  <c r="B232" i="7"/>
  <c r="A232" i="7"/>
  <c r="AW231" i="7"/>
  <c r="AV231" i="7"/>
  <c r="P231" i="7"/>
  <c r="O231" i="2" s="1"/>
  <c r="H231" i="7"/>
  <c r="V231" i="7" s="1"/>
  <c r="U231" i="2" s="1"/>
  <c r="F231" i="7"/>
  <c r="E231" i="7"/>
  <c r="D231" i="7"/>
  <c r="D231" i="2" s="1"/>
  <c r="C231" i="7"/>
  <c r="C231" i="2" s="1"/>
  <c r="B231" i="7"/>
  <c r="A231" i="7"/>
  <c r="AW230" i="7"/>
  <c r="AV230" i="7"/>
  <c r="AU230" i="2" s="1"/>
  <c r="P230" i="7"/>
  <c r="O230" i="2" s="1"/>
  <c r="H230" i="7"/>
  <c r="V230" i="7" s="1"/>
  <c r="F230" i="7"/>
  <c r="E230" i="7"/>
  <c r="E230" i="2" s="1"/>
  <c r="D230" i="7"/>
  <c r="C230" i="7"/>
  <c r="B230" i="7"/>
  <c r="A230" i="7"/>
  <c r="A230" i="2" s="1"/>
  <c r="AW229" i="7"/>
  <c r="AV229" i="7"/>
  <c r="H229" i="7"/>
  <c r="V229" i="7" s="1"/>
  <c r="F229" i="7"/>
  <c r="F229" i="2" s="1"/>
  <c r="E229" i="7"/>
  <c r="E229" i="2" s="1"/>
  <c r="D229" i="7"/>
  <c r="D229" i="2" s="1"/>
  <c r="C229" i="7"/>
  <c r="C229" i="2" s="1"/>
  <c r="B229" i="7"/>
  <c r="B229" i="2" s="1"/>
  <c r="A229" i="7"/>
  <c r="AW228" i="7"/>
  <c r="AV228" i="7"/>
  <c r="S228" i="7"/>
  <c r="H228" i="7"/>
  <c r="F228" i="7"/>
  <c r="E228" i="7"/>
  <c r="D228" i="7"/>
  <c r="D228" i="2" s="1"/>
  <c r="C228" i="7"/>
  <c r="B228" i="7"/>
  <c r="B228" i="2" s="1"/>
  <c r="A228" i="7"/>
  <c r="A228" i="2" s="1"/>
  <c r="AW227" i="7"/>
  <c r="AV227" i="7"/>
  <c r="AU227" i="2" s="1"/>
  <c r="P227" i="7"/>
  <c r="O227" i="2" s="1"/>
  <c r="H227" i="7"/>
  <c r="V227" i="7" s="1"/>
  <c r="F227" i="7"/>
  <c r="E227" i="7"/>
  <c r="D227" i="7"/>
  <c r="D227" i="2" s="1"/>
  <c r="C227" i="7"/>
  <c r="B227" i="7"/>
  <c r="B227" i="2" s="1"/>
  <c r="A227" i="7"/>
  <c r="AW226" i="7"/>
  <c r="AV226" i="7"/>
  <c r="R226" i="7"/>
  <c r="H226" i="7"/>
  <c r="V226" i="7" s="1"/>
  <c r="F226" i="7"/>
  <c r="F226" i="2" s="1"/>
  <c r="E226" i="7"/>
  <c r="E226" i="2" s="1"/>
  <c r="D226" i="7"/>
  <c r="D226" i="2" s="1"/>
  <c r="C226" i="7"/>
  <c r="C226" i="2" s="1"/>
  <c r="B226" i="7"/>
  <c r="A226" i="7"/>
  <c r="AW225" i="7"/>
  <c r="AV225" i="7"/>
  <c r="AU225" i="2" s="1"/>
  <c r="H225" i="7"/>
  <c r="V225" i="7" s="1"/>
  <c r="U225" i="2" s="1"/>
  <c r="F225" i="7"/>
  <c r="E225" i="7"/>
  <c r="D225" i="7"/>
  <c r="D225" i="2" s="1"/>
  <c r="C225" i="7"/>
  <c r="B225" i="7"/>
  <c r="A225" i="7"/>
  <c r="AW224" i="7"/>
  <c r="AV224" i="7"/>
  <c r="AU224" i="2" s="1"/>
  <c r="H224" i="7"/>
  <c r="F224" i="7"/>
  <c r="E224" i="7"/>
  <c r="E224" i="2" s="1"/>
  <c r="D224" i="7"/>
  <c r="C224" i="7"/>
  <c r="B224" i="7"/>
  <c r="A224" i="7"/>
  <c r="AW223" i="7"/>
  <c r="AV223" i="7"/>
  <c r="H223" i="7"/>
  <c r="F223" i="7"/>
  <c r="E223" i="7"/>
  <c r="E223" i="2" s="1"/>
  <c r="D223" i="7"/>
  <c r="D223" i="2" s="1"/>
  <c r="C223" i="7"/>
  <c r="C223" i="2" s="1"/>
  <c r="B223" i="7"/>
  <c r="A223" i="7"/>
  <c r="A223" i="2" s="1"/>
  <c r="AW222" i="7"/>
  <c r="AV222" i="7"/>
  <c r="H222" i="7"/>
  <c r="F222" i="7"/>
  <c r="F222" i="2" s="1"/>
  <c r="E222" i="7"/>
  <c r="D222" i="7"/>
  <c r="D222" i="2" s="1"/>
  <c r="C222" i="7"/>
  <c r="B222" i="7"/>
  <c r="A222" i="7"/>
  <c r="A222" i="2" s="1"/>
  <c r="AW221" i="7"/>
  <c r="AV221" i="7"/>
  <c r="AU221" i="2" s="1"/>
  <c r="H221" i="7"/>
  <c r="F221" i="7"/>
  <c r="E221" i="7"/>
  <c r="D221" i="7"/>
  <c r="C221" i="7"/>
  <c r="B221" i="7"/>
  <c r="A221" i="7"/>
  <c r="A221" i="2" s="1"/>
  <c r="AW220" i="7"/>
  <c r="AV220" i="7"/>
  <c r="AU220" i="2" s="1"/>
  <c r="H220" i="7"/>
  <c r="V220" i="7" s="1"/>
  <c r="F220" i="7"/>
  <c r="F220" i="2" s="1"/>
  <c r="E220" i="7"/>
  <c r="E220" i="2" s="1"/>
  <c r="D220" i="7"/>
  <c r="C220" i="7"/>
  <c r="C220" i="2" s="1"/>
  <c r="B220" i="7"/>
  <c r="B220" i="2" s="1"/>
  <c r="A220" i="7"/>
  <c r="A220" i="2" s="1"/>
  <c r="AW219" i="7"/>
  <c r="AV219" i="7"/>
  <c r="H219" i="7"/>
  <c r="F219" i="7"/>
  <c r="E219" i="7"/>
  <c r="D219" i="7"/>
  <c r="C219" i="7"/>
  <c r="C219" i="2" s="1"/>
  <c r="B219" i="7"/>
  <c r="A219" i="7"/>
  <c r="AW218" i="7"/>
  <c r="AV218" i="7"/>
  <c r="H218" i="7"/>
  <c r="F218" i="7"/>
  <c r="F218" i="2" s="1"/>
  <c r="E218" i="7"/>
  <c r="D218" i="7"/>
  <c r="C218" i="7"/>
  <c r="C218" i="2" s="1"/>
  <c r="B218" i="7"/>
  <c r="B218" i="2" s="1"/>
  <c r="A218" i="7"/>
  <c r="AW217" i="7"/>
  <c r="AV217" i="7"/>
  <c r="H217" i="7"/>
  <c r="U217" i="7" s="1"/>
  <c r="F217" i="7"/>
  <c r="E217" i="7"/>
  <c r="D217" i="7"/>
  <c r="C217" i="7"/>
  <c r="C217" i="2" s="1"/>
  <c r="B217" i="7"/>
  <c r="A217" i="7"/>
  <c r="A217" i="2" s="1"/>
  <c r="AW216" i="7"/>
  <c r="AV216" i="7"/>
  <c r="AU216" i="2" s="1"/>
  <c r="H216" i="7"/>
  <c r="F216" i="7"/>
  <c r="F216" i="2" s="1"/>
  <c r="E216" i="7"/>
  <c r="E216" i="2" s="1"/>
  <c r="D216" i="7"/>
  <c r="C216" i="7"/>
  <c r="B216" i="7"/>
  <c r="A216" i="7"/>
  <c r="AW215" i="7"/>
  <c r="AV215" i="7"/>
  <c r="H215" i="7"/>
  <c r="U215" i="7" s="1"/>
  <c r="F215" i="7"/>
  <c r="E215" i="7"/>
  <c r="E215" i="2" s="1"/>
  <c r="D215" i="7"/>
  <c r="C215" i="7"/>
  <c r="C215" i="2" s="1"/>
  <c r="B215" i="7"/>
  <c r="B215" i="2" s="1"/>
  <c r="A215" i="7"/>
  <c r="AW214" i="7"/>
  <c r="AV214" i="7"/>
  <c r="H214" i="7"/>
  <c r="F214" i="7"/>
  <c r="F214" i="2" s="1"/>
  <c r="E214" i="7"/>
  <c r="D214" i="7"/>
  <c r="C214" i="7"/>
  <c r="C214" i="2" s="1"/>
  <c r="B214" i="7"/>
  <c r="A214" i="7"/>
  <c r="AW213" i="7"/>
  <c r="AV213" i="7"/>
  <c r="AU213" i="2" s="1"/>
  <c r="H213" i="7"/>
  <c r="T213" i="7" s="1"/>
  <c r="T222" i="7" s="1"/>
  <c r="S222" i="2" s="1"/>
  <c r="F213" i="7"/>
  <c r="F213" i="2" s="1"/>
  <c r="E213" i="7"/>
  <c r="D213" i="7"/>
  <c r="C213" i="7"/>
  <c r="B213" i="7"/>
  <c r="A213" i="7"/>
  <c r="AW212" i="7"/>
  <c r="AV212" i="7"/>
  <c r="AU212" i="2" s="1"/>
  <c r="H212" i="7"/>
  <c r="F212" i="7"/>
  <c r="F212" i="2" s="1"/>
  <c r="E212" i="7"/>
  <c r="D212" i="7"/>
  <c r="C212" i="7"/>
  <c r="B212" i="7"/>
  <c r="B212" i="2" s="1"/>
  <c r="A212" i="7"/>
  <c r="A212" i="2" s="1"/>
  <c r="AW211" i="7"/>
  <c r="AV211" i="7"/>
  <c r="AU211" i="2" s="1"/>
  <c r="U211" i="7"/>
  <c r="T211" i="2" s="1"/>
  <c r="S211" i="7"/>
  <c r="P211" i="7"/>
  <c r="O211" i="2" s="1"/>
  <c r="H211" i="7"/>
  <c r="V211" i="7" s="1"/>
  <c r="F211" i="7"/>
  <c r="F211" i="2" s="1"/>
  <c r="E211" i="7"/>
  <c r="E211" i="2" s="1"/>
  <c r="D211" i="7"/>
  <c r="C211" i="7"/>
  <c r="B211" i="7"/>
  <c r="B211" i="2" s="1"/>
  <c r="A211" i="7"/>
  <c r="A211" i="2" s="1"/>
  <c r="AW210" i="7"/>
  <c r="AV210" i="7"/>
  <c r="H210" i="7"/>
  <c r="U210" i="7" s="1"/>
  <c r="F210" i="7"/>
  <c r="F210" i="2" s="1"/>
  <c r="E210" i="7"/>
  <c r="E210" i="2" s="1"/>
  <c r="D210" i="7"/>
  <c r="D210" i="2" s="1"/>
  <c r="C210" i="7"/>
  <c r="C210" i="2" s="1"/>
  <c r="B210" i="7"/>
  <c r="B210" i="2" s="1"/>
  <c r="A210" i="7"/>
  <c r="AW209" i="7"/>
  <c r="AV209" i="7"/>
  <c r="H209" i="7"/>
  <c r="U209" i="7" s="1"/>
  <c r="T209" i="2" s="1"/>
  <c r="F209" i="7"/>
  <c r="E209" i="7"/>
  <c r="D209" i="7"/>
  <c r="D209" i="2" s="1"/>
  <c r="C209" i="7"/>
  <c r="B209" i="7"/>
  <c r="A209" i="7"/>
  <c r="A209" i="2" s="1"/>
  <c r="AW208" i="7"/>
  <c r="AV208" i="7"/>
  <c r="AU208" i="2" s="1"/>
  <c r="H208" i="7"/>
  <c r="F208" i="7"/>
  <c r="E208" i="7"/>
  <c r="D208" i="7"/>
  <c r="D208" i="2" s="1"/>
  <c r="C208" i="7"/>
  <c r="B208" i="7"/>
  <c r="A208" i="7"/>
  <c r="AW207" i="7"/>
  <c r="AV207" i="7"/>
  <c r="AU207" i="2" s="1"/>
  <c r="H207" i="7"/>
  <c r="F207" i="7"/>
  <c r="E207" i="7"/>
  <c r="E207" i="2" s="1"/>
  <c r="D207" i="7"/>
  <c r="D207" i="2" s="1"/>
  <c r="C207" i="7"/>
  <c r="C207" i="2" s="1"/>
  <c r="B207" i="7"/>
  <c r="B207" i="2" s="1"/>
  <c r="A207" i="7"/>
  <c r="A207" i="2" s="1"/>
  <c r="AW206" i="7"/>
  <c r="AV206" i="7"/>
  <c r="AU206" i="2" s="1"/>
  <c r="H206" i="7"/>
  <c r="F206" i="7"/>
  <c r="F206" i="2" s="1"/>
  <c r="E206" i="7"/>
  <c r="E206" i="2" s="1"/>
  <c r="D206" i="7"/>
  <c r="C206" i="7"/>
  <c r="B206" i="7"/>
  <c r="A206" i="7"/>
  <c r="A206" i="2" s="1"/>
  <c r="AW205" i="7"/>
  <c r="AV205" i="7"/>
  <c r="AU205" i="2" s="1"/>
  <c r="H205" i="7"/>
  <c r="F205" i="7"/>
  <c r="E205" i="7"/>
  <c r="D205" i="7"/>
  <c r="C205" i="7"/>
  <c r="C205" i="2" s="1"/>
  <c r="B205" i="7"/>
  <c r="A205" i="7"/>
  <c r="AW204" i="7"/>
  <c r="AV204" i="7"/>
  <c r="P204" i="7"/>
  <c r="H204" i="7"/>
  <c r="U204" i="7" s="1"/>
  <c r="F204" i="7"/>
  <c r="E204" i="7"/>
  <c r="E204" i="2" s="1"/>
  <c r="D204" i="7"/>
  <c r="D204" i="2" s="1"/>
  <c r="C204" i="7"/>
  <c r="C204" i="2" s="1"/>
  <c r="B204" i="7"/>
  <c r="B204" i="2" s="1"/>
  <c r="A204" i="7"/>
  <c r="A204" i="2" s="1"/>
  <c r="AW203" i="7"/>
  <c r="AV203" i="7"/>
  <c r="H203" i="7"/>
  <c r="F203" i="7"/>
  <c r="E203" i="7"/>
  <c r="E203" i="2" s="1"/>
  <c r="D203" i="7"/>
  <c r="C203" i="7"/>
  <c r="C203" i="2" s="1"/>
  <c r="B203" i="7"/>
  <c r="B203" i="2" s="1"/>
  <c r="A203" i="7"/>
  <c r="A203" i="2" s="1"/>
  <c r="AW202" i="7"/>
  <c r="AV202" i="7"/>
  <c r="H202" i="7"/>
  <c r="F202" i="7"/>
  <c r="F202" i="2" s="1"/>
  <c r="E202" i="7"/>
  <c r="E202" i="2" s="1"/>
  <c r="D202" i="7"/>
  <c r="D202" i="2" s="1"/>
  <c r="C202" i="7"/>
  <c r="B202" i="7"/>
  <c r="A202" i="7"/>
  <c r="AW201" i="7"/>
  <c r="AV201" i="7"/>
  <c r="H201" i="7"/>
  <c r="V201" i="7" s="1"/>
  <c r="F201" i="7"/>
  <c r="E201" i="7"/>
  <c r="D201" i="7"/>
  <c r="D201" i="2" s="1"/>
  <c r="C201" i="7"/>
  <c r="C201" i="2" s="1"/>
  <c r="B201" i="7"/>
  <c r="B201" i="2" s="1"/>
  <c r="A201" i="7"/>
  <c r="A201" i="2" s="1"/>
  <c r="AW200" i="7"/>
  <c r="AV200" i="7"/>
  <c r="AU200" i="2" s="1"/>
  <c r="H200" i="7"/>
  <c r="F200" i="7"/>
  <c r="F200" i="2" s="1"/>
  <c r="E200" i="7"/>
  <c r="D200" i="7"/>
  <c r="C200" i="7"/>
  <c r="B200" i="7"/>
  <c r="B200" i="2" s="1"/>
  <c r="A200" i="7"/>
  <c r="AW199" i="7"/>
  <c r="AV199" i="7"/>
  <c r="Q199" i="7"/>
  <c r="P199" i="2" s="1"/>
  <c r="H199" i="7"/>
  <c r="V199" i="7" s="1"/>
  <c r="F199" i="7"/>
  <c r="F199" i="2" s="1"/>
  <c r="E199" i="7"/>
  <c r="E199" i="2" s="1"/>
  <c r="D199" i="7"/>
  <c r="D199" i="2" s="1"/>
  <c r="C199" i="7"/>
  <c r="C199" i="2" s="1"/>
  <c r="B199" i="7"/>
  <c r="A199" i="7"/>
  <c r="A199" i="2" s="1"/>
  <c r="AW198" i="7"/>
  <c r="AV198" i="7"/>
  <c r="H198" i="7"/>
  <c r="U198" i="7" s="1"/>
  <c r="T198" i="2" s="1"/>
  <c r="F198" i="7"/>
  <c r="E198" i="7"/>
  <c r="D198" i="7"/>
  <c r="D198" i="2" s="1"/>
  <c r="C198" i="7"/>
  <c r="B198" i="7"/>
  <c r="A198" i="7"/>
  <c r="AW197" i="7"/>
  <c r="AV197" i="7"/>
  <c r="AU197" i="2" s="1"/>
  <c r="H197" i="7"/>
  <c r="F197" i="7"/>
  <c r="F197" i="2" s="1"/>
  <c r="E197" i="7"/>
  <c r="E197" i="2" s="1"/>
  <c r="D197" i="7"/>
  <c r="C197" i="7"/>
  <c r="B197" i="7"/>
  <c r="B197" i="2" s="1"/>
  <c r="A197" i="7"/>
  <c r="AW196" i="7"/>
  <c r="AV196" i="7"/>
  <c r="R196" i="7"/>
  <c r="Q196" i="2" s="1"/>
  <c r="Q196" i="7"/>
  <c r="P196" i="2" s="1"/>
  <c r="H196" i="7"/>
  <c r="V196" i="7" s="1"/>
  <c r="F196" i="7"/>
  <c r="F196" i="2" s="1"/>
  <c r="E196" i="7"/>
  <c r="D196" i="7"/>
  <c r="D196" i="2" s="1"/>
  <c r="C196" i="7"/>
  <c r="B196" i="7"/>
  <c r="B196" i="2" s="1"/>
  <c r="A196" i="7"/>
  <c r="A196" i="2" s="1"/>
  <c r="AW195" i="7"/>
  <c r="AV195" i="7"/>
  <c r="H195" i="7"/>
  <c r="V195" i="7" s="1"/>
  <c r="F195" i="7"/>
  <c r="F195" i="2" s="1"/>
  <c r="E195" i="7"/>
  <c r="D195" i="7"/>
  <c r="D195" i="2" s="1"/>
  <c r="C195" i="7"/>
  <c r="B195" i="7"/>
  <c r="A195" i="7"/>
  <c r="AW194" i="7"/>
  <c r="AV194" i="7"/>
  <c r="AU194" i="2" s="1"/>
  <c r="H194" i="7"/>
  <c r="U194" i="7" s="1"/>
  <c r="T194" i="2" s="1"/>
  <c r="F194" i="7"/>
  <c r="E194" i="7"/>
  <c r="E194" i="2" s="1"/>
  <c r="D194" i="7"/>
  <c r="C194" i="7"/>
  <c r="B194" i="7"/>
  <c r="A194" i="7"/>
  <c r="A194" i="2" s="1"/>
  <c r="AW193" i="7"/>
  <c r="AV193" i="7"/>
  <c r="H193" i="7"/>
  <c r="U193" i="7" s="1"/>
  <c r="T193" i="2" s="1"/>
  <c r="F193" i="7"/>
  <c r="E193" i="7"/>
  <c r="E193" i="2" s="1"/>
  <c r="D193" i="7"/>
  <c r="C193" i="7"/>
  <c r="B193" i="7"/>
  <c r="A193" i="7"/>
  <c r="AW192" i="7"/>
  <c r="AV192" i="7"/>
  <c r="AU192" i="2" s="1"/>
  <c r="H192" i="7"/>
  <c r="F192" i="7"/>
  <c r="E192" i="7"/>
  <c r="D192" i="7"/>
  <c r="B192" i="7"/>
  <c r="A192" i="7"/>
  <c r="A192" i="2" s="1"/>
  <c r="AW191" i="7"/>
  <c r="AV191" i="7"/>
  <c r="H191" i="7"/>
  <c r="U191" i="7" s="1"/>
  <c r="T191" i="2" s="1"/>
  <c r="F191" i="7"/>
  <c r="F191" i="2" s="1"/>
  <c r="E191" i="7"/>
  <c r="E191" i="2" s="1"/>
  <c r="D191" i="7"/>
  <c r="D191" i="2" s="1"/>
  <c r="B191" i="7"/>
  <c r="B191" i="2" s="1"/>
  <c r="A191" i="7"/>
  <c r="AW190" i="7"/>
  <c r="AV190" i="7"/>
  <c r="H190" i="7"/>
  <c r="F190" i="7"/>
  <c r="F190" i="2" s="1"/>
  <c r="E190" i="7"/>
  <c r="D190" i="7"/>
  <c r="B190" i="7"/>
  <c r="A190" i="7"/>
  <c r="AW189" i="7"/>
  <c r="AV189" i="7"/>
  <c r="H189" i="7"/>
  <c r="S189" i="7" s="1"/>
  <c r="R189" i="2" s="1"/>
  <c r="F189" i="7"/>
  <c r="F189" i="2" s="1"/>
  <c r="E189" i="7"/>
  <c r="E189" i="2" s="1"/>
  <c r="D189" i="7"/>
  <c r="D189" i="2" s="1"/>
  <c r="B189" i="7"/>
  <c r="A189" i="7"/>
  <c r="A189" i="2" s="1"/>
  <c r="AW188" i="7"/>
  <c r="AV188" i="7"/>
  <c r="H188" i="7"/>
  <c r="F188" i="7"/>
  <c r="E188" i="7"/>
  <c r="E188" i="2" s="1"/>
  <c r="D188" i="7"/>
  <c r="B188" i="7"/>
  <c r="A188" i="7"/>
  <c r="AW187" i="7"/>
  <c r="AV187" i="7"/>
  <c r="T187" i="7"/>
  <c r="S187" i="2" s="1"/>
  <c r="S187" i="7"/>
  <c r="R187" i="2" s="1"/>
  <c r="H187" i="7"/>
  <c r="F187" i="7"/>
  <c r="E187" i="7"/>
  <c r="D187" i="7"/>
  <c r="B187" i="7"/>
  <c r="B187" i="2" s="1"/>
  <c r="A187" i="7"/>
  <c r="AW186" i="7"/>
  <c r="AV186" i="7"/>
  <c r="H186" i="7"/>
  <c r="T186" i="7" s="1"/>
  <c r="S186" i="2" s="1"/>
  <c r="F186" i="7"/>
  <c r="F186" i="2" s="1"/>
  <c r="E186" i="7"/>
  <c r="E186" i="2" s="1"/>
  <c r="D186" i="7"/>
  <c r="D186" i="2" s="1"/>
  <c r="B186" i="7"/>
  <c r="B186" i="2" s="1"/>
  <c r="A186" i="7"/>
  <c r="AW185" i="7"/>
  <c r="AV185" i="7"/>
  <c r="H185" i="7"/>
  <c r="V185" i="7" s="1"/>
  <c r="F185" i="7"/>
  <c r="E185" i="7"/>
  <c r="D185" i="7"/>
  <c r="B185" i="7"/>
  <c r="A185" i="7"/>
  <c r="A185" i="2" s="1"/>
  <c r="AW184" i="7"/>
  <c r="AV184" i="7"/>
  <c r="H184" i="7"/>
  <c r="F184" i="7"/>
  <c r="F184" i="2" s="1"/>
  <c r="E184" i="7"/>
  <c r="E184" i="2" s="1"/>
  <c r="D184" i="7"/>
  <c r="D184" i="2" s="1"/>
  <c r="B184" i="7"/>
  <c r="B184" i="2" s="1"/>
  <c r="A184" i="7"/>
  <c r="AW183" i="7"/>
  <c r="AV183" i="7"/>
  <c r="H183" i="7"/>
  <c r="F183" i="7"/>
  <c r="F183" i="2" s="1"/>
  <c r="E183" i="7"/>
  <c r="E183" i="2" s="1"/>
  <c r="D183" i="7"/>
  <c r="B183" i="7"/>
  <c r="A183" i="7"/>
  <c r="AW182" i="7"/>
  <c r="AV182" i="7"/>
  <c r="H182" i="7"/>
  <c r="F182" i="7"/>
  <c r="F182" i="2" s="1"/>
  <c r="E182" i="7"/>
  <c r="E182" i="2" s="1"/>
  <c r="D182" i="7"/>
  <c r="D182" i="2" s="1"/>
  <c r="B182" i="7"/>
  <c r="B182" i="2" s="1"/>
  <c r="A182" i="7"/>
  <c r="A182" i="2" s="1"/>
  <c r="AW181" i="7"/>
  <c r="AV181" i="7"/>
  <c r="H181" i="7"/>
  <c r="V181" i="7" s="1"/>
  <c r="U181" i="2" s="1"/>
  <c r="F181" i="7"/>
  <c r="E181" i="7"/>
  <c r="D181" i="7"/>
  <c r="B181" i="7"/>
  <c r="B181" i="2" s="1"/>
  <c r="A181" i="7"/>
  <c r="AW180" i="7"/>
  <c r="AV180" i="7"/>
  <c r="AU180" i="2" s="1"/>
  <c r="H180" i="7"/>
  <c r="F180" i="7"/>
  <c r="F180" i="2" s="1"/>
  <c r="E180" i="7"/>
  <c r="E180" i="2" s="1"/>
  <c r="D180" i="7"/>
  <c r="B180" i="7"/>
  <c r="A180" i="7"/>
  <c r="A180" i="2" s="1"/>
  <c r="AW179" i="7"/>
  <c r="AV179" i="7"/>
  <c r="H179" i="7"/>
  <c r="V179" i="7" s="1"/>
  <c r="U179" i="2" s="1"/>
  <c r="F179" i="7"/>
  <c r="E179" i="7"/>
  <c r="D179" i="7"/>
  <c r="D179" i="2" s="1"/>
  <c r="B179" i="7"/>
  <c r="B179" i="2" s="1"/>
  <c r="A179" i="7"/>
  <c r="A179" i="2" s="1"/>
  <c r="AW178" i="7"/>
  <c r="AV178" i="7"/>
  <c r="H178" i="7"/>
  <c r="Q178" i="7" s="1"/>
  <c r="P178" i="2" s="1"/>
  <c r="F178" i="7"/>
  <c r="E178" i="7"/>
  <c r="D178" i="7"/>
  <c r="B178" i="7"/>
  <c r="B178" i="2" s="1"/>
  <c r="A178" i="7"/>
  <c r="AW177" i="7"/>
  <c r="AV177" i="7"/>
  <c r="AU177" i="2" s="1"/>
  <c r="H177" i="7"/>
  <c r="F177" i="7"/>
  <c r="F177" i="2" s="1"/>
  <c r="E177" i="7"/>
  <c r="E177" i="2" s="1"/>
  <c r="D177" i="7"/>
  <c r="B177" i="7"/>
  <c r="A177" i="7"/>
  <c r="AW176" i="7"/>
  <c r="AV176" i="7"/>
  <c r="H176" i="7"/>
  <c r="V176" i="7" s="1"/>
  <c r="U176" i="2" s="1"/>
  <c r="F176" i="7"/>
  <c r="E176" i="7"/>
  <c r="D176" i="7"/>
  <c r="B176" i="7"/>
  <c r="A176" i="7"/>
  <c r="A176" i="2" s="1"/>
  <c r="AW175" i="7"/>
  <c r="AV175" i="7"/>
  <c r="AU175" i="2" s="1"/>
  <c r="V175" i="7"/>
  <c r="U175" i="2" s="1"/>
  <c r="H175" i="7"/>
  <c r="F175" i="7"/>
  <c r="E175" i="7"/>
  <c r="D175" i="7"/>
  <c r="D175" i="2" s="1"/>
  <c r="B175" i="7"/>
  <c r="A175" i="7"/>
  <c r="AW174" i="7"/>
  <c r="AV174" i="7"/>
  <c r="H174" i="7"/>
  <c r="U174" i="7" s="1"/>
  <c r="T174" i="2" s="1"/>
  <c r="F174" i="7"/>
  <c r="E174" i="7"/>
  <c r="D174" i="7"/>
  <c r="B174" i="7"/>
  <c r="B174" i="2" s="1"/>
  <c r="A174" i="7"/>
  <c r="A174" i="2" s="1"/>
  <c r="AW173" i="7"/>
  <c r="AV173" i="7"/>
  <c r="AU173" i="2" s="1"/>
  <c r="H173" i="7"/>
  <c r="U173" i="7" s="1"/>
  <c r="T173" i="2" s="1"/>
  <c r="F173" i="7"/>
  <c r="E173" i="7"/>
  <c r="D173" i="7"/>
  <c r="B173" i="7"/>
  <c r="B173" i="2" s="1"/>
  <c r="A173" i="7"/>
  <c r="A173" i="2" s="1"/>
  <c r="AW172" i="7"/>
  <c r="AV172" i="7"/>
  <c r="H172" i="7"/>
  <c r="F172" i="7"/>
  <c r="F172" i="2" s="1"/>
  <c r="E172" i="7"/>
  <c r="D172" i="7"/>
  <c r="D172" i="2" s="1"/>
  <c r="B172" i="7"/>
  <c r="B172" i="2" s="1"/>
  <c r="A172" i="7"/>
  <c r="AW171" i="7"/>
  <c r="AV171" i="7"/>
  <c r="H171" i="7"/>
  <c r="F171" i="7"/>
  <c r="F171" i="2" s="1"/>
  <c r="E171" i="7"/>
  <c r="D171" i="7"/>
  <c r="B171" i="7"/>
  <c r="B171" i="2" s="1"/>
  <c r="A171" i="7"/>
  <c r="AW170" i="7"/>
  <c r="AV170" i="7"/>
  <c r="AU170" i="2" s="1"/>
  <c r="H170" i="7"/>
  <c r="V170" i="7" s="1"/>
  <c r="U170" i="2" s="1"/>
  <c r="F170" i="7"/>
  <c r="F170" i="2" s="1"/>
  <c r="E170" i="7"/>
  <c r="D170" i="7"/>
  <c r="B170" i="7"/>
  <c r="B170" i="2" s="1"/>
  <c r="A170" i="7"/>
  <c r="A170" i="2" s="1"/>
  <c r="AW169" i="7"/>
  <c r="AV169" i="7"/>
  <c r="R169" i="7"/>
  <c r="P169" i="7"/>
  <c r="O169" i="2" s="1"/>
  <c r="H169" i="7"/>
  <c r="V169" i="7" s="1"/>
  <c r="F169" i="7"/>
  <c r="F169" i="2" s="1"/>
  <c r="E169" i="7"/>
  <c r="D169" i="7"/>
  <c r="D169" i="2" s="1"/>
  <c r="B169" i="7"/>
  <c r="A169" i="7"/>
  <c r="AW168" i="7"/>
  <c r="AV168" i="7"/>
  <c r="H168" i="7"/>
  <c r="P168" i="7" s="1"/>
  <c r="O168" i="2" s="1"/>
  <c r="F168" i="7"/>
  <c r="E168" i="7"/>
  <c r="D168" i="7"/>
  <c r="B168" i="7"/>
  <c r="A168" i="7"/>
  <c r="A168" i="2" s="1"/>
  <c r="AW167" i="7"/>
  <c r="AV167" i="7"/>
  <c r="H167" i="7"/>
  <c r="P167" i="7" s="1"/>
  <c r="F167" i="7"/>
  <c r="F167" i="2" s="1"/>
  <c r="E167" i="7"/>
  <c r="E167" i="2" s="1"/>
  <c r="D167" i="7"/>
  <c r="D167" i="2" s="1"/>
  <c r="B167" i="7"/>
  <c r="A167" i="7"/>
  <c r="AW166" i="7"/>
  <c r="AV166" i="7"/>
  <c r="H166" i="7"/>
  <c r="T166" i="7" s="1"/>
  <c r="F166" i="7"/>
  <c r="F166" i="2" s="1"/>
  <c r="E166" i="7"/>
  <c r="D166" i="7"/>
  <c r="D166" i="2" s="1"/>
  <c r="B166" i="7"/>
  <c r="B166" i="2" s="1"/>
  <c r="A166" i="7"/>
  <c r="A166" i="2" s="1"/>
  <c r="AW165" i="7"/>
  <c r="AV165" i="7"/>
  <c r="AU165" i="2" s="1"/>
  <c r="H165" i="7"/>
  <c r="F165" i="7"/>
  <c r="F165" i="2" s="1"/>
  <c r="E165" i="7"/>
  <c r="D165" i="7"/>
  <c r="B165" i="7"/>
  <c r="B165" i="2" s="1"/>
  <c r="A165" i="7"/>
  <c r="AW164" i="7"/>
  <c r="AV164" i="7"/>
  <c r="H164" i="7"/>
  <c r="V164" i="7" s="1"/>
  <c r="U164" i="2" s="1"/>
  <c r="F164" i="7"/>
  <c r="F164" i="2" s="1"/>
  <c r="E164" i="7"/>
  <c r="E164" i="2" s="1"/>
  <c r="D164" i="7"/>
  <c r="D164" i="2" s="1"/>
  <c r="B164" i="7"/>
  <c r="A164" i="7"/>
  <c r="A164" i="2" s="1"/>
  <c r="AW163" i="7"/>
  <c r="AV163" i="7"/>
  <c r="H163" i="7"/>
  <c r="V163" i="7" s="1"/>
  <c r="V172" i="7" s="1"/>
  <c r="F163" i="7"/>
  <c r="F163" i="2" s="1"/>
  <c r="E163" i="7"/>
  <c r="D163" i="7"/>
  <c r="B163" i="7"/>
  <c r="A163" i="7"/>
  <c r="AW162" i="7"/>
  <c r="AV162" i="7"/>
  <c r="AU162" i="2" s="1"/>
  <c r="H162" i="7"/>
  <c r="F162" i="7"/>
  <c r="F162" i="2" s="1"/>
  <c r="E162" i="7"/>
  <c r="E162" i="2" s="1"/>
  <c r="D162" i="7"/>
  <c r="B162" i="7"/>
  <c r="A162" i="7"/>
  <c r="A162" i="2" s="1"/>
  <c r="AW161" i="7"/>
  <c r="AV161" i="7"/>
  <c r="H161" i="7"/>
  <c r="V161" i="7" s="1"/>
  <c r="F161" i="7"/>
  <c r="F161" i="2" s="1"/>
  <c r="E161" i="7"/>
  <c r="E161" i="2" s="1"/>
  <c r="D161" i="7"/>
  <c r="B161" i="7"/>
  <c r="B161" i="2" s="1"/>
  <c r="A161" i="7"/>
  <c r="AW160" i="7"/>
  <c r="AV160" i="7"/>
  <c r="AU160" i="2" s="1"/>
  <c r="H160" i="7"/>
  <c r="V160" i="7" s="1"/>
  <c r="U160" i="2" s="1"/>
  <c r="F160" i="7"/>
  <c r="F160" i="2" s="1"/>
  <c r="E160" i="7"/>
  <c r="E160" i="2" s="1"/>
  <c r="D160" i="7"/>
  <c r="B160" i="7"/>
  <c r="A160" i="7"/>
  <c r="AW159" i="7"/>
  <c r="AV159" i="7"/>
  <c r="H159" i="7"/>
  <c r="F159" i="7"/>
  <c r="E159" i="7"/>
  <c r="D159" i="7"/>
  <c r="D159" i="2" s="1"/>
  <c r="B159" i="7"/>
  <c r="B159" i="2" s="1"/>
  <c r="A159" i="7"/>
  <c r="A159" i="2" s="1"/>
  <c r="AW158" i="7"/>
  <c r="AV158" i="7"/>
  <c r="H158" i="7"/>
  <c r="F158" i="7"/>
  <c r="F158" i="2" s="1"/>
  <c r="E158" i="7"/>
  <c r="D158" i="7"/>
  <c r="D158" i="2" s="1"/>
  <c r="B158" i="7"/>
  <c r="A158" i="7"/>
  <c r="A158" i="2" s="1"/>
  <c r="AW157" i="7"/>
  <c r="AV157" i="7"/>
  <c r="H157" i="7"/>
  <c r="Q157" i="7" s="1"/>
  <c r="P157" i="2" s="1"/>
  <c r="F157" i="7"/>
  <c r="F157" i="2" s="1"/>
  <c r="E157" i="7"/>
  <c r="E157" i="2" s="1"/>
  <c r="D157" i="7"/>
  <c r="B157" i="7"/>
  <c r="A157" i="7"/>
  <c r="A157" i="2" s="1"/>
  <c r="AW156" i="7"/>
  <c r="AV156" i="7"/>
  <c r="AU156" i="2" s="1"/>
  <c r="H156" i="7"/>
  <c r="F156" i="7"/>
  <c r="F156" i="2" s="1"/>
  <c r="E156" i="7"/>
  <c r="D156" i="7"/>
  <c r="B156" i="7"/>
  <c r="B156" i="2" s="1"/>
  <c r="A156" i="7"/>
  <c r="A156" i="2" s="1"/>
  <c r="AW155" i="7"/>
  <c r="AV155" i="7"/>
  <c r="AU155" i="2" s="1"/>
  <c r="H155" i="7"/>
  <c r="F155" i="7"/>
  <c r="F155" i="2" s="1"/>
  <c r="E155" i="7"/>
  <c r="E155" i="2" s="1"/>
  <c r="D155" i="7"/>
  <c r="B155" i="7"/>
  <c r="A155" i="7"/>
  <c r="AW154" i="7"/>
  <c r="AV154" i="7"/>
  <c r="P154" i="7"/>
  <c r="O154" i="2" s="1"/>
  <c r="H154" i="7"/>
  <c r="V154" i="7" s="1"/>
  <c r="F154" i="7"/>
  <c r="E154" i="7"/>
  <c r="E154" i="2" s="1"/>
  <c r="D154" i="7"/>
  <c r="D154" i="2" s="1"/>
  <c r="B154" i="7"/>
  <c r="B154" i="2" s="1"/>
  <c r="A154" i="7"/>
  <c r="A154" i="2" s="1"/>
  <c r="AW153" i="7"/>
  <c r="AV153" i="7"/>
  <c r="AU153" i="2" s="1"/>
  <c r="V153" i="7"/>
  <c r="H153" i="7"/>
  <c r="U153" i="7" s="1"/>
  <c r="F153" i="7"/>
  <c r="E153" i="7"/>
  <c r="D153" i="7"/>
  <c r="B153" i="7"/>
  <c r="A153" i="7"/>
  <c r="AW152" i="7"/>
  <c r="AV152" i="7"/>
  <c r="AU152" i="2" s="1"/>
  <c r="H152" i="7"/>
  <c r="F152" i="7"/>
  <c r="F152" i="2" s="1"/>
  <c r="E152" i="7"/>
  <c r="E152" i="2" s="1"/>
  <c r="D152" i="7"/>
  <c r="D152" i="2" s="1"/>
  <c r="B152" i="7"/>
  <c r="B152" i="2" s="1"/>
  <c r="A152" i="7"/>
  <c r="AW151" i="7"/>
  <c r="AV151" i="7"/>
  <c r="H151" i="7"/>
  <c r="V151" i="7" s="1"/>
  <c r="U151" i="2" s="1"/>
  <c r="F151" i="7"/>
  <c r="E151" i="7"/>
  <c r="D151" i="7"/>
  <c r="D151" i="2" s="1"/>
  <c r="B151" i="7"/>
  <c r="B151" i="2" s="1"/>
  <c r="A151" i="7"/>
  <c r="A151" i="2" s="1"/>
  <c r="AW150" i="7"/>
  <c r="AV150" i="7"/>
  <c r="H150" i="7"/>
  <c r="U150" i="7" s="1"/>
  <c r="T150" i="2" s="1"/>
  <c r="F150" i="7"/>
  <c r="E150" i="7"/>
  <c r="E150" i="2" s="1"/>
  <c r="D150" i="7"/>
  <c r="B150" i="7"/>
  <c r="A150" i="7"/>
  <c r="A150" i="2" s="1"/>
  <c r="AW149" i="7"/>
  <c r="AV149" i="7"/>
  <c r="AU149" i="2" s="1"/>
  <c r="H149" i="7"/>
  <c r="F149" i="7"/>
  <c r="F149" i="2" s="1"/>
  <c r="E149" i="7"/>
  <c r="E149" i="2" s="1"/>
  <c r="D149" i="7"/>
  <c r="B149" i="7"/>
  <c r="A149" i="7"/>
  <c r="AW148" i="7"/>
  <c r="AV148" i="7"/>
  <c r="H148" i="7"/>
  <c r="V148" i="7" s="1"/>
  <c r="U148" i="2" s="1"/>
  <c r="F148" i="7"/>
  <c r="F148" i="2" s="1"/>
  <c r="E148" i="7"/>
  <c r="E148" i="2" s="1"/>
  <c r="D148" i="7"/>
  <c r="D148" i="2" s="1"/>
  <c r="B148" i="7"/>
  <c r="A148" i="7"/>
  <c r="A148" i="2" s="1"/>
  <c r="AW147" i="7"/>
  <c r="AV147" i="7"/>
  <c r="H147" i="7"/>
  <c r="V147" i="7" s="1"/>
  <c r="F147" i="7"/>
  <c r="E147" i="7"/>
  <c r="E147" i="2" s="1"/>
  <c r="D147" i="7"/>
  <c r="B147" i="7"/>
  <c r="A147" i="7"/>
  <c r="AW146" i="7"/>
  <c r="AV146" i="7"/>
  <c r="AU146" i="2" s="1"/>
  <c r="H146" i="7"/>
  <c r="U146" i="7" s="1"/>
  <c r="F146" i="7"/>
  <c r="E146" i="7"/>
  <c r="E146" i="2" s="1"/>
  <c r="D146" i="7"/>
  <c r="B146" i="7"/>
  <c r="A146" i="7"/>
  <c r="A146" i="2" s="1"/>
  <c r="AW145" i="7"/>
  <c r="AV145" i="7"/>
  <c r="AU145" i="2" s="1"/>
  <c r="H145" i="7"/>
  <c r="V145" i="7" s="1"/>
  <c r="F145" i="7"/>
  <c r="F145" i="2" s="1"/>
  <c r="E145" i="7"/>
  <c r="E145" i="2" s="1"/>
  <c r="D145" i="7"/>
  <c r="D145" i="2" s="1"/>
  <c r="B145" i="7"/>
  <c r="B145" i="2" s="1"/>
  <c r="A145" i="7"/>
  <c r="A145" i="2" s="1"/>
  <c r="AW144" i="7"/>
  <c r="AV144" i="7"/>
  <c r="S144" i="7"/>
  <c r="P144" i="7"/>
  <c r="O144" i="2" s="1"/>
  <c r="H144" i="7"/>
  <c r="F144" i="7"/>
  <c r="E144" i="7"/>
  <c r="D144" i="7"/>
  <c r="D144" i="2" s="1"/>
  <c r="B144" i="7"/>
  <c r="B144" i="2" s="1"/>
  <c r="A144" i="7"/>
  <c r="A144" i="2" s="1"/>
  <c r="AW143" i="7"/>
  <c r="AV143" i="7"/>
  <c r="AU143" i="2" s="1"/>
  <c r="H143" i="7"/>
  <c r="V143" i="7" s="1"/>
  <c r="V152" i="7" s="1"/>
  <c r="U152" i="2" s="1"/>
  <c r="F143" i="7"/>
  <c r="E143" i="7"/>
  <c r="D143" i="7"/>
  <c r="B143" i="7"/>
  <c r="A143" i="7"/>
  <c r="AW142" i="7"/>
  <c r="AV142" i="7"/>
  <c r="AU142" i="2" s="1"/>
  <c r="H142" i="7"/>
  <c r="F142" i="7"/>
  <c r="E142" i="7"/>
  <c r="E142" i="2" s="1"/>
  <c r="D142" i="7"/>
  <c r="D142" i="2" s="1"/>
  <c r="B142" i="7"/>
  <c r="B142" i="2" s="1"/>
  <c r="A142" i="7"/>
  <c r="A142" i="2" s="1"/>
  <c r="AW141" i="7"/>
  <c r="AV141" i="7"/>
  <c r="AU141" i="2" s="1"/>
  <c r="H141" i="7"/>
  <c r="F141" i="7"/>
  <c r="E141" i="7"/>
  <c r="D141" i="7"/>
  <c r="B141" i="7"/>
  <c r="B141" i="2" s="1"/>
  <c r="A141" i="7"/>
  <c r="AW140" i="7"/>
  <c r="AV140" i="7"/>
  <c r="H140" i="7"/>
  <c r="V140" i="7" s="1"/>
  <c r="F140" i="7"/>
  <c r="E140" i="7"/>
  <c r="E140" i="2" s="1"/>
  <c r="D140" i="7"/>
  <c r="D140" i="2" s="1"/>
  <c r="B140" i="7"/>
  <c r="B140" i="2" s="1"/>
  <c r="A140" i="7"/>
  <c r="A140" i="2" s="1"/>
  <c r="AW139" i="7"/>
  <c r="AV139" i="7"/>
  <c r="AU139" i="2" s="1"/>
  <c r="H139" i="7"/>
  <c r="F139" i="7"/>
  <c r="E139" i="7"/>
  <c r="E139" i="2" s="1"/>
  <c r="D139" i="7"/>
  <c r="B139" i="7"/>
  <c r="A139" i="7"/>
  <c r="AW138" i="7"/>
  <c r="AV138" i="7"/>
  <c r="H138" i="7"/>
  <c r="S138" i="7" s="1"/>
  <c r="R138" i="2" s="1"/>
  <c r="F138" i="7"/>
  <c r="E138" i="7"/>
  <c r="E138" i="2" s="1"/>
  <c r="D138" i="7"/>
  <c r="D138" i="2" s="1"/>
  <c r="B138" i="7"/>
  <c r="B138" i="2" s="1"/>
  <c r="A138" i="7"/>
  <c r="A138" i="2" s="1"/>
  <c r="AW137" i="7"/>
  <c r="AV137" i="7"/>
  <c r="AU137" i="2" s="1"/>
  <c r="H137" i="7"/>
  <c r="U137" i="7" s="1"/>
  <c r="T137" i="2" s="1"/>
  <c r="F137" i="7"/>
  <c r="E137" i="7"/>
  <c r="D137" i="7"/>
  <c r="D137" i="2" s="1"/>
  <c r="B137" i="7"/>
  <c r="A137" i="7"/>
  <c r="AW136" i="7"/>
  <c r="AV136" i="7"/>
  <c r="H136" i="7"/>
  <c r="U136" i="7" s="1"/>
  <c r="T136" i="2" s="1"/>
  <c r="F136" i="7"/>
  <c r="F136" i="2" s="1"/>
  <c r="E136" i="7"/>
  <c r="E136" i="2" s="1"/>
  <c r="D136" i="7"/>
  <c r="D136" i="2" s="1"/>
  <c r="B136" i="7"/>
  <c r="A136" i="7"/>
  <c r="AW135" i="7"/>
  <c r="AV135" i="7"/>
  <c r="AU135" i="2" s="1"/>
  <c r="H135" i="7"/>
  <c r="V135" i="7" s="1"/>
  <c r="U135" i="2" s="1"/>
  <c r="F135" i="7"/>
  <c r="E135" i="7"/>
  <c r="D135" i="7"/>
  <c r="D135" i="2" s="1"/>
  <c r="B135" i="7"/>
  <c r="B135" i="2" s="1"/>
  <c r="A135" i="7"/>
  <c r="AW134" i="7"/>
  <c r="AV134" i="7"/>
  <c r="H134" i="7"/>
  <c r="F134" i="7"/>
  <c r="F134" i="2" s="1"/>
  <c r="E134" i="7"/>
  <c r="D134" i="7"/>
  <c r="D134" i="2" s="1"/>
  <c r="B134" i="7"/>
  <c r="A134" i="7"/>
  <c r="AW133" i="7"/>
  <c r="AV133" i="7"/>
  <c r="V133" i="7"/>
  <c r="U133" i="2" s="1"/>
  <c r="H133" i="7"/>
  <c r="F133" i="7"/>
  <c r="F133" i="2" s="1"/>
  <c r="E133" i="7"/>
  <c r="E133" i="2" s="1"/>
  <c r="D133" i="7"/>
  <c r="B133" i="7"/>
  <c r="A133" i="7"/>
  <c r="AW132" i="7"/>
  <c r="AV132" i="7"/>
  <c r="H132" i="7"/>
  <c r="F132" i="7"/>
  <c r="E132" i="7"/>
  <c r="E132" i="2" s="1"/>
  <c r="D132" i="7"/>
  <c r="D132" i="2" s="1"/>
  <c r="B132" i="7"/>
  <c r="A132" i="7"/>
  <c r="A132" i="2" s="1"/>
  <c r="AW131" i="7"/>
  <c r="AV131" i="7"/>
  <c r="H131" i="7"/>
  <c r="F131" i="7"/>
  <c r="E131" i="7"/>
  <c r="D131" i="7"/>
  <c r="B131" i="7"/>
  <c r="A131" i="7"/>
  <c r="A131" i="2" s="1"/>
  <c r="AW130" i="7"/>
  <c r="AV130" i="7"/>
  <c r="AU130" i="2" s="1"/>
  <c r="H130" i="7"/>
  <c r="F130" i="7"/>
  <c r="F130" i="2" s="1"/>
  <c r="E130" i="7"/>
  <c r="D130" i="7"/>
  <c r="B130" i="7"/>
  <c r="A130" i="7"/>
  <c r="A130" i="2" s="1"/>
  <c r="AW129" i="7"/>
  <c r="AV129" i="7"/>
  <c r="H129" i="7"/>
  <c r="F129" i="7"/>
  <c r="E129" i="7"/>
  <c r="D129" i="7"/>
  <c r="B129" i="7"/>
  <c r="B129" i="2" s="1"/>
  <c r="A129" i="7"/>
  <c r="A129" i="2" s="1"/>
  <c r="AW128" i="7"/>
  <c r="AV128" i="7"/>
  <c r="AU128" i="2" s="1"/>
  <c r="H128" i="7"/>
  <c r="Q128" i="7" s="1"/>
  <c r="F128" i="7"/>
  <c r="F128" i="2" s="1"/>
  <c r="E128" i="7"/>
  <c r="E128" i="2" s="1"/>
  <c r="D128" i="7"/>
  <c r="B128" i="7"/>
  <c r="B128" i="2" s="1"/>
  <c r="A128" i="7"/>
  <c r="A128" i="2" s="1"/>
  <c r="AW127" i="7"/>
  <c r="AV127" i="7"/>
  <c r="AU127" i="2" s="1"/>
  <c r="H127" i="7"/>
  <c r="F127" i="7"/>
  <c r="F127" i="2" s="1"/>
  <c r="E127" i="7"/>
  <c r="D127" i="7"/>
  <c r="B127" i="7"/>
  <c r="A127" i="7"/>
  <c r="AW126" i="7"/>
  <c r="AV126" i="7"/>
  <c r="H126" i="7"/>
  <c r="F126" i="7"/>
  <c r="E126" i="7"/>
  <c r="D126" i="7"/>
  <c r="B126" i="7"/>
  <c r="B126" i="2" s="1"/>
  <c r="A126" i="7"/>
  <c r="A126" i="2" s="1"/>
  <c r="AW125" i="7"/>
  <c r="AV125" i="7"/>
  <c r="AU125" i="2" s="1"/>
  <c r="H125" i="7"/>
  <c r="V125" i="7" s="1"/>
  <c r="U125" i="2" s="1"/>
  <c r="F125" i="7"/>
  <c r="E125" i="7"/>
  <c r="E125" i="2" s="1"/>
  <c r="D125" i="7"/>
  <c r="B125" i="7"/>
  <c r="A125" i="7"/>
  <c r="AW124" i="7"/>
  <c r="AV124" i="7"/>
  <c r="H124" i="7"/>
  <c r="T124" i="7" s="1"/>
  <c r="S124" i="2" s="1"/>
  <c r="F124" i="7"/>
  <c r="F124" i="2" s="1"/>
  <c r="E124" i="7"/>
  <c r="D124" i="7"/>
  <c r="B124" i="7"/>
  <c r="B124" i="2" s="1"/>
  <c r="A124" i="7"/>
  <c r="A124" i="2" s="1"/>
  <c r="AW123" i="7"/>
  <c r="AV123" i="7"/>
  <c r="AU123" i="2" s="1"/>
  <c r="H123" i="7"/>
  <c r="V123" i="7" s="1"/>
  <c r="U123" i="2" s="1"/>
  <c r="F123" i="7"/>
  <c r="E123" i="7"/>
  <c r="D123" i="7"/>
  <c r="B123" i="7"/>
  <c r="B123" i="2" s="1"/>
  <c r="A123" i="7"/>
  <c r="A123" i="2" s="1"/>
  <c r="AW122" i="7"/>
  <c r="AV122" i="7"/>
  <c r="H122" i="7"/>
  <c r="F122" i="7"/>
  <c r="F122" i="2" s="1"/>
  <c r="E122" i="7"/>
  <c r="E122" i="2" s="1"/>
  <c r="D122" i="7"/>
  <c r="D122" i="2" s="1"/>
  <c r="B122" i="7"/>
  <c r="B122" i="2" s="1"/>
  <c r="A122" i="7"/>
  <c r="A122" i="2" s="1"/>
  <c r="AW121" i="7"/>
  <c r="AV121" i="7"/>
  <c r="H121" i="7"/>
  <c r="V121" i="7" s="1"/>
  <c r="U121" i="2" s="1"/>
  <c r="F121" i="7"/>
  <c r="F121" i="2" s="1"/>
  <c r="E121" i="7"/>
  <c r="D121" i="7"/>
  <c r="B121" i="7"/>
  <c r="A121" i="7"/>
  <c r="AW120" i="7"/>
  <c r="AV120" i="7"/>
  <c r="H120" i="7"/>
  <c r="U120" i="7" s="1"/>
  <c r="F120" i="7"/>
  <c r="E120" i="7"/>
  <c r="E120" i="2" s="1"/>
  <c r="D120" i="7"/>
  <c r="B120" i="7"/>
  <c r="B120" i="2" s="1"/>
  <c r="A120" i="7"/>
  <c r="A120" i="2" s="1"/>
  <c r="AW119" i="7"/>
  <c r="AV119" i="7"/>
  <c r="H119" i="7"/>
  <c r="R119" i="7" s="1"/>
  <c r="F119" i="7"/>
  <c r="F119" i="2" s="1"/>
  <c r="E119" i="7"/>
  <c r="D119" i="7"/>
  <c r="B119" i="7"/>
  <c r="B119" i="2" s="1"/>
  <c r="A119" i="7"/>
  <c r="A119" i="2" s="1"/>
  <c r="AW118" i="7"/>
  <c r="AV118" i="7"/>
  <c r="AU118" i="2" s="1"/>
  <c r="H118" i="7"/>
  <c r="V118" i="7" s="1"/>
  <c r="U118" i="2" s="1"/>
  <c r="F118" i="7"/>
  <c r="F118" i="2" s="1"/>
  <c r="E118" i="7"/>
  <c r="D118" i="7"/>
  <c r="B118" i="7"/>
  <c r="A118" i="7"/>
  <c r="AW117" i="7"/>
  <c r="AV117" i="7"/>
  <c r="H117" i="7"/>
  <c r="F117" i="7"/>
  <c r="E117" i="7"/>
  <c r="E117" i="2" s="1"/>
  <c r="D117" i="7"/>
  <c r="B117" i="7"/>
  <c r="B117" i="2" s="1"/>
  <c r="A117" i="7"/>
  <c r="A117" i="2" s="1"/>
  <c r="AW116" i="7"/>
  <c r="AV116" i="7"/>
  <c r="AU116" i="2" s="1"/>
  <c r="H116" i="7"/>
  <c r="V116" i="7" s="1"/>
  <c r="F116" i="7"/>
  <c r="E116" i="7"/>
  <c r="E116" i="2" s="1"/>
  <c r="D116" i="7"/>
  <c r="B116" i="7"/>
  <c r="B116" i="2" s="1"/>
  <c r="A116" i="7"/>
  <c r="AW115" i="7"/>
  <c r="AV115" i="7"/>
  <c r="H115" i="7"/>
  <c r="V115" i="7" s="1"/>
  <c r="U115" i="2" s="1"/>
  <c r="F115" i="7"/>
  <c r="E115" i="7"/>
  <c r="E115" i="2" s="1"/>
  <c r="D115" i="7"/>
  <c r="D115" i="2" s="1"/>
  <c r="B115" i="7"/>
  <c r="B115" i="2" s="1"/>
  <c r="A115" i="7"/>
  <c r="A115" i="2" s="1"/>
  <c r="AW114" i="7"/>
  <c r="AV114" i="7"/>
  <c r="H114" i="7"/>
  <c r="F114" i="7"/>
  <c r="E114" i="7"/>
  <c r="D114" i="7"/>
  <c r="D114" i="2" s="1"/>
  <c r="B114" i="7"/>
  <c r="B114" i="2" s="1"/>
  <c r="A114" i="7"/>
  <c r="AW113" i="7"/>
  <c r="AV113" i="7"/>
  <c r="H113" i="7"/>
  <c r="V113" i="7" s="1"/>
  <c r="U113" i="2" s="1"/>
  <c r="F113" i="7"/>
  <c r="F113" i="2" s="1"/>
  <c r="E113" i="7"/>
  <c r="E113" i="2" s="1"/>
  <c r="D113" i="7"/>
  <c r="B113" i="7"/>
  <c r="A113" i="7"/>
  <c r="AW112" i="7"/>
  <c r="AV112" i="7"/>
  <c r="AU112" i="2" s="1"/>
  <c r="H112" i="7"/>
  <c r="F112" i="7"/>
  <c r="E112" i="7"/>
  <c r="D112" i="7"/>
  <c r="B112" i="7"/>
  <c r="B112" i="2" s="1"/>
  <c r="A112" i="7"/>
  <c r="A112" i="2" s="1"/>
  <c r="AW111" i="7"/>
  <c r="AV111" i="7"/>
  <c r="AU111" i="2" s="1"/>
  <c r="H111" i="7"/>
  <c r="T111" i="7" s="1"/>
  <c r="S111" i="2" s="1"/>
  <c r="F111" i="7"/>
  <c r="F111" i="2" s="1"/>
  <c r="E111" i="7"/>
  <c r="D111" i="7"/>
  <c r="D111" i="2" s="1"/>
  <c r="B111" i="7"/>
  <c r="B111" i="2" s="1"/>
  <c r="A111" i="7"/>
  <c r="AW110" i="7"/>
  <c r="AV110" i="7"/>
  <c r="H110" i="7"/>
  <c r="V110" i="7" s="1"/>
  <c r="U110" i="2" s="1"/>
  <c r="F110" i="7"/>
  <c r="E110" i="7"/>
  <c r="D110" i="7"/>
  <c r="D110" i="2" s="1"/>
  <c r="B110" i="7"/>
  <c r="A110" i="7"/>
  <c r="A110" i="2" s="1"/>
  <c r="AW109" i="7"/>
  <c r="AV109" i="7"/>
  <c r="AU109" i="2" s="1"/>
  <c r="H109" i="7"/>
  <c r="F109" i="7"/>
  <c r="F109" i="2" s="1"/>
  <c r="E109" i="7"/>
  <c r="D109" i="7"/>
  <c r="B109" i="7"/>
  <c r="A109" i="7"/>
  <c r="A109" i="2" s="1"/>
  <c r="AW108" i="7"/>
  <c r="AV108" i="7"/>
  <c r="AU108" i="2" s="1"/>
  <c r="H108" i="7"/>
  <c r="R108" i="7" s="1"/>
  <c r="Q108" i="2" s="1"/>
  <c r="F108" i="7"/>
  <c r="F108" i="2" s="1"/>
  <c r="E108" i="7"/>
  <c r="D108" i="7"/>
  <c r="D108" i="2" s="1"/>
  <c r="B108" i="7"/>
  <c r="B108" i="2" s="1"/>
  <c r="A108" i="7"/>
  <c r="A108" i="2" s="1"/>
  <c r="AW107" i="7"/>
  <c r="AV107" i="7"/>
  <c r="H107" i="7"/>
  <c r="F107" i="7"/>
  <c r="F107" i="2" s="1"/>
  <c r="E107" i="7"/>
  <c r="D107" i="7"/>
  <c r="D107" i="2" s="1"/>
  <c r="B107" i="7"/>
  <c r="A107" i="7"/>
  <c r="A107" i="2" s="1"/>
  <c r="AW106" i="7"/>
  <c r="AV106" i="7"/>
  <c r="AU106" i="2" s="1"/>
  <c r="H106" i="7"/>
  <c r="F106" i="7"/>
  <c r="E106" i="7"/>
  <c r="D106" i="7"/>
  <c r="B106" i="7"/>
  <c r="A106" i="7"/>
  <c r="AW105" i="7"/>
  <c r="AV105" i="7"/>
  <c r="H105" i="7"/>
  <c r="R105" i="7" s="1"/>
  <c r="Q105" i="2" s="1"/>
  <c r="F105" i="7"/>
  <c r="E105" i="7"/>
  <c r="E105" i="2" s="1"/>
  <c r="D105" i="7"/>
  <c r="D105" i="2" s="1"/>
  <c r="B105" i="7"/>
  <c r="A105" i="7"/>
  <c r="AW104" i="7"/>
  <c r="AV104" i="7"/>
  <c r="AU104" i="2" s="1"/>
  <c r="P104" i="7"/>
  <c r="O104" i="2" s="1"/>
  <c r="H104" i="7"/>
  <c r="R104" i="7" s="1"/>
  <c r="F104" i="7"/>
  <c r="E104" i="7"/>
  <c r="D104" i="7"/>
  <c r="B104" i="7"/>
  <c r="A104" i="7"/>
  <c r="A104" i="2" s="1"/>
  <c r="AW103" i="7"/>
  <c r="AV103" i="7"/>
  <c r="AU103" i="2" s="1"/>
  <c r="H103" i="7"/>
  <c r="V103" i="7" s="1"/>
  <c r="U103" i="2" s="1"/>
  <c r="F103" i="7"/>
  <c r="F103" i="2" s="1"/>
  <c r="E103" i="7"/>
  <c r="E103" i="2" s="1"/>
  <c r="D103" i="7"/>
  <c r="D103" i="2" s="1"/>
  <c r="B103" i="7"/>
  <c r="A103" i="7"/>
  <c r="A103" i="2" s="1"/>
  <c r="AW102" i="7"/>
  <c r="AV102" i="7"/>
  <c r="AU102" i="2" s="1"/>
  <c r="H102" i="7"/>
  <c r="F102" i="7"/>
  <c r="F102" i="2" s="1"/>
  <c r="E102" i="7"/>
  <c r="D102" i="7"/>
  <c r="B102" i="7"/>
  <c r="A102" i="7"/>
  <c r="AW101" i="7"/>
  <c r="AV101" i="7"/>
  <c r="H101" i="7"/>
  <c r="U101" i="7" s="1"/>
  <c r="T101" i="2" s="1"/>
  <c r="F101" i="7"/>
  <c r="F101" i="2" s="1"/>
  <c r="E101" i="7"/>
  <c r="D101" i="7"/>
  <c r="D101" i="2" s="1"/>
  <c r="B101" i="7"/>
  <c r="A101" i="7"/>
  <c r="A101" i="2" s="1"/>
  <c r="AW100" i="7"/>
  <c r="AV100" i="7"/>
  <c r="H100" i="7"/>
  <c r="F100" i="7"/>
  <c r="E100" i="7"/>
  <c r="D100" i="7"/>
  <c r="D100" i="2" s="1"/>
  <c r="B100" i="7"/>
  <c r="A100" i="7"/>
  <c r="AW99" i="7"/>
  <c r="AV99" i="7"/>
  <c r="AU99" i="2" s="1"/>
  <c r="H99" i="7"/>
  <c r="F99" i="7"/>
  <c r="F99" i="2" s="1"/>
  <c r="E99" i="7"/>
  <c r="D99" i="7"/>
  <c r="B99" i="7"/>
  <c r="A99" i="7"/>
  <c r="AW98" i="7"/>
  <c r="AV98" i="7"/>
  <c r="H98" i="7"/>
  <c r="V98" i="7" s="1"/>
  <c r="U98" i="2" s="1"/>
  <c r="F98" i="7"/>
  <c r="F98" i="2" s="1"/>
  <c r="E98" i="7"/>
  <c r="D98" i="7"/>
  <c r="D98" i="2" s="1"/>
  <c r="B98" i="7"/>
  <c r="B98" i="2" s="1"/>
  <c r="A98" i="7"/>
  <c r="A98" i="2" s="1"/>
  <c r="AW97" i="7"/>
  <c r="AV97" i="7"/>
  <c r="S97" i="7"/>
  <c r="P97" i="7"/>
  <c r="O97" i="2" s="1"/>
  <c r="H97" i="7"/>
  <c r="T97" i="7" s="1"/>
  <c r="F97" i="7"/>
  <c r="E97" i="7"/>
  <c r="E97" i="2" s="1"/>
  <c r="D97" i="7"/>
  <c r="B97" i="7"/>
  <c r="B97" i="2" s="1"/>
  <c r="A97" i="7"/>
  <c r="A97" i="2" s="1"/>
  <c r="AW96" i="7"/>
  <c r="AV96" i="7"/>
  <c r="AU96" i="2" s="1"/>
  <c r="H96" i="7"/>
  <c r="T96" i="7" s="1"/>
  <c r="F96" i="7"/>
  <c r="E96" i="7"/>
  <c r="E96" i="2" s="1"/>
  <c r="D96" i="7"/>
  <c r="D96" i="2" s="1"/>
  <c r="B96" i="7"/>
  <c r="A96" i="7"/>
  <c r="AW95" i="7"/>
  <c r="AV95" i="7"/>
  <c r="AU95" i="2" s="1"/>
  <c r="H95" i="7"/>
  <c r="F95" i="7"/>
  <c r="E95" i="7"/>
  <c r="E95" i="2" s="1"/>
  <c r="D95" i="7"/>
  <c r="D95" i="2" s="1"/>
  <c r="B95" i="7"/>
  <c r="B95" i="2" s="1"/>
  <c r="A95" i="7"/>
  <c r="A95" i="2" s="1"/>
  <c r="AW94" i="7"/>
  <c r="AV94" i="7"/>
  <c r="AU94" i="2" s="1"/>
  <c r="H94" i="7"/>
  <c r="T94" i="7" s="1"/>
  <c r="S94" i="2" s="1"/>
  <c r="F94" i="7"/>
  <c r="E94" i="7"/>
  <c r="D94" i="7"/>
  <c r="D94" i="2" s="1"/>
  <c r="B94" i="7"/>
  <c r="A94" i="7"/>
  <c r="A94" i="2" s="1"/>
  <c r="AW93" i="7"/>
  <c r="AV93" i="7"/>
  <c r="AU93" i="2" s="1"/>
  <c r="H93" i="7"/>
  <c r="F93" i="7"/>
  <c r="F93" i="2" s="1"/>
  <c r="E93" i="7"/>
  <c r="E93" i="2" s="1"/>
  <c r="D93" i="7"/>
  <c r="D93" i="2" s="1"/>
  <c r="B93" i="7"/>
  <c r="B93" i="2" s="1"/>
  <c r="A93" i="7"/>
  <c r="AW92" i="7"/>
  <c r="AV92" i="7"/>
  <c r="H92" i="7"/>
  <c r="F92" i="7"/>
  <c r="F92" i="2" s="1"/>
  <c r="E92" i="7"/>
  <c r="E92" i="2" s="1"/>
  <c r="D92" i="7"/>
  <c r="D92" i="2" s="1"/>
  <c r="B92" i="7"/>
  <c r="A92" i="7"/>
  <c r="AW91" i="7"/>
  <c r="AV91" i="7"/>
  <c r="AU91" i="2" s="1"/>
  <c r="T91" i="7"/>
  <c r="S91" i="2" s="1"/>
  <c r="R91" i="7"/>
  <c r="Q91" i="2" s="1"/>
  <c r="H91" i="7"/>
  <c r="F91" i="7"/>
  <c r="F91" i="2" s="1"/>
  <c r="E91" i="7"/>
  <c r="D91" i="7"/>
  <c r="B91" i="7"/>
  <c r="A91" i="7"/>
  <c r="AW90" i="7"/>
  <c r="AV90" i="7"/>
  <c r="AU90" i="2" s="1"/>
  <c r="P90" i="7"/>
  <c r="O90" i="2" s="1"/>
  <c r="H90" i="7"/>
  <c r="S90" i="7" s="1"/>
  <c r="R90" i="2" s="1"/>
  <c r="F90" i="7"/>
  <c r="F90" i="2" s="1"/>
  <c r="E90" i="7"/>
  <c r="E90" i="2" s="1"/>
  <c r="D90" i="7"/>
  <c r="D90" i="2" s="1"/>
  <c r="B90" i="7"/>
  <c r="B90" i="2" s="1"/>
  <c r="A90" i="7"/>
  <c r="AW89" i="7"/>
  <c r="AV89" i="7"/>
  <c r="H89" i="7"/>
  <c r="F89" i="7"/>
  <c r="E89" i="7"/>
  <c r="D89" i="7"/>
  <c r="B89" i="7"/>
  <c r="A89" i="7"/>
  <c r="AW88" i="7"/>
  <c r="AV88" i="7"/>
  <c r="AU88" i="2" s="1"/>
  <c r="H88" i="7"/>
  <c r="F88" i="7"/>
  <c r="F88" i="2" s="1"/>
  <c r="E88" i="7"/>
  <c r="E88" i="2" s="1"/>
  <c r="D88" i="7"/>
  <c r="D88" i="2" s="1"/>
  <c r="B88" i="7"/>
  <c r="B88" i="2" s="1"/>
  <c r="A88" i="7"/>
  <c r="AW87" i="7"/>
  <c r="AV87" i="7"/>
  <c r="AU87" i="2" s="1"/>
  <c r="H87" i="7"/>
  <c r="U87" i="7" s="1"/>
  <c r="T87" i="2" s="1"/>
  <c r="F87" i="7"/>
  <c r="E87" i="7"/>
  <c r="E87" i="2" s="1"/>
  <c r="D87" i="7"/>
  <c r="B87" i="7"/>
  <c r="B87" i="2" s="1"/>
  <c r="A87" i="7"/>
  <c r="AW86" i="7"/>
  <c r="AV86" i="7"/>
  <c r="H86" i="7"/>
  <c r="U86" i="7" s="1"/>
  <c r="T86" i="2" s="1"/>
  <c r="F86" i="7"/>
  <c r="F86" i="2" s="1"/>
  <c r="E86" i="7"/>
  <c r="E86" i="2" s="1"/>
  <c r="D86" i="7"/>
  <c r="D86" i="2" s="1"/>
  <c r="B86" i="7"/>
  <c r="B86" i="2" s="1"/>
  <c r="A86" i="7"/>
  <c r="AW85" i="7"/>
  <c r="AV85" i="7"/>
  <c r="AU85" i="2" s="1"/>
  <c r="H85" i="7"/>
  <c r="U85" i="7" s="1"/>
  <c r="T85" i="2" s="1"/>
  <c r="F85" i="7"/>
  <c r="E85" i="7"/>
  <c r="D85" i="7"/>
  <c r="B85" i="7"/>
  <c r="B85" i="2" s="1"/>
  <c r="A85" i="7"/>
  <c r="AW84" i="7"/>
  <c r="AV84" i="7"/>
  <c r="H84" i="7"/>
  <c r="U84" i="7" s="1"/>
  <c r="F84" i="7"/>
  <c r="F84" i="2" s="1"/>
  <c r="E84" i="7"/>
  <c r="E84" i="2" s="1"/>
  <c r="D84" i="7"/>
  <c r="B84" i="7"/>
  <c r="B84" i="2" s="1"/>
  <c r="A84" i="7"/>
  <c r="AW83" i="7"/>
  <c r="AV83" i="7"/>
  <c r="AU83" i="2" s="1"/>
  <c r="U83" i="7"/>
  <c r="T83" i="2" s="1"/>
  <c r="H83" i="7"/>
  <c r="T83" i="7" s="1"/>
  <c r="F83" i="7"/>
  <c r="F83" i="2" s="1"/>
  <c r="E83" i="7"/>
  <c r="E83" i="2" s="1"/>
  <c r="D83" i="7"/>
  <c r="D83" i="2" s="1"/>
  <c r="B83" i="7"/>
  <c r="A83" i="7"/>
  <c r="AW82" i="7"/>
  <c r="AV82" i="7"/>
  <c r="AU82" i="2" s="1"/>
  <c r="H82" i="7"/>
  <c r="F82" i="7"/>
  <c r="E82" i="7"/>
  <c r="D82" i="7"/>
  <c r="B82" i="7"/>
  <c r="A82" i="7"/>
  <c r="AW81" i="7"/>
  <c r="AV81" i="7"/>
  <c r="H81" i="7"/>
  <c r="P81" i="7" s="1"/>
  <c r="O81" i="2" s="1"/>
  <c r="F81" i="7"/>
  <c r="F81" i="2" s="1"/>
  <c r="E81" i="7"/>
  <c r="E81" i="2" s="1"/>
  <c r="D81" i="7"/>
  <c r="D81" i="2" s="1"/>
  <c r="B81" i="7"/>
  <c r="A81" i="7"/>
  <c r="AW80" i="7"/>
  <c r="AV80" i="7"/>
  <c r="H80" i="7"/>
  <c r="F80" i="7"/>
  <c r="F80" i="2" s="1"/>
  <c r="E80" i="7"/>
  <c r="D80" i="7"/>
  <c r="D80" i="2" s="1"/>
  <c r="B80" i="7"/>
  <c r="A80" i="7"/>
  <c r="AW79" i="7"/>
  <c r="AV79" i="7"/>
  <c r="AU79" i="2" s="1"/>
  <c r="H79" i="7"/>
  <c r="P79" i="7" s="1"/>
  <c r="O79" i="2" s="1"/>
  <c r="F79" i="7"/>
  <c r="F79" i="2" s="1"/>
  <c r="E79" i="7"/>
  <c r="D79" i="7"/>
  <c r="B79" i="7"/>
  <c r="A79" i="7"/>
  <c r="AW78" i="7"/>
  <c r="AV78" i="7"/>
  <c r="H78" i="7"/>
  <c r="P78" i="7" s="1"/>
  <c r="F78" i="7"/>
  <c r="F78" i="2" s="1"/>
  <c r="E78" i="7"/>
  <c r="D78" i="7"/>
  <c r="D78" i="2" s="1"/>
  <c r="B78" i="7"/>
  <c r="A78" i="7"/>
  <c r="AW77" i="7"/>
  <c r="AV77" i="7"/>
  <c r="AU77" i="2" s="1"/>
  <c r="H77" i="7"/>
  <c r="P77" i="7" s="1"/>
  <c r="O77" i="2" s="1"/>
  <c r="F77" i="7"/>
  <c r="F77" i="2" s="1"/>
  <c r="E77" i="7"/>
  <c r="E77" i="2" s="1"/>
  <c r="D77" i="7"/>
  <c r="B77" i="7"/>
  <c r="A77" i="7"/>
  <c r="AW76" i="7"/>
  <c r="AV76" i="7"/>
  <c r="AU76" i="2" s="1"/>
  <c r="H76" i="7"/>
  <c r="F76" i="7"/>
  <c r="E76" i="7"/>
  <c r="D76" i="7"/>
  <c r="B76" i="7"/>
  <c r="A76" i="7"/>
  <c r="A76" i="2" s="1"/>
  <c r="AW75" i="7"/>
  <c r="AV75" i="7"/>
  <c r="AU75" i="2" s="1"/>
  <c r="Q75" i="7"/>
  <c r="P75" i="2" s="1"/>
  <c r="H75" i="7"/>
  <c r="F75" i="7"/>
  <c r="F75" i="2" s="1"/>
  <c r="E75" i="7"/>
  <c r="D75" i="7"/>
  <c r="B75" i="7"/>
  <c r="B75" i="2" s="1"/>
  <c r="A75" i="7"/>
  <c r="AW74" i="7"/>
  <c r="AV74" i="7"/>
  <c r="AU74" i="2" s="1"/>
  <c r="H74" i="7"/>
  <c r="P74" i="7" s="1"/>
  <c r="F74" i="7"/>
  <c r="E74" i="7"/>
  <c r="E74" i="2" s="1"/>
  <c r="D74" i="7"/>
  <c r="B74" i="7"/>
  <c r="A74" i="7"/>
  <c r="AW73" i="7"/>
  <c r="AV73" i="7"/>
  <c r="AU73" i="2" s="1"/>
  <c r="H73" i="7"/>
  <c r="P73" i="7" s="1"/>
  <c r="F73" i="7"/>
  <c r="E73" i="7"/>
  <c r="E73" i="2" s="1"/>
  <c r="D73" i="7"/>
  <c r="D73" i="2" s="1"/>
  <c r="B73" i="7"/>
  <c r="B73" i="2" s="1"/>
  <c r="A73" i="7"/>
  <c r="A73" i="2" s="1"/>
  <c r="AW72" i="7"/>
  <c r="AV72" i="7"/>
  <c r="H72" i="7"/>
  <c r="F72" i="7"/>
  <c r="E72" i="7"/>
  <c r="D72" i="7"/>
  <c r="D72" i="2" s="1"/>
  <c r="B72" i="7"/>
  <c r="A72" i="7"/>
  <c r="AW71" i="7"/>
  <c r="AV71" i="7"/>
  <c r="H71" i="7"/>
  <c r="F71" i="7"/>
  <c r="E71" i="7"/>
  <c r="E71" i="2" s="1"/>
  <c r="D71" i="7"/>
  <c r="D71" i="2" s="1"/>
  <c r="B71" i="7"/>
  <c r="A71" i="7"/>
  <c r="AW70" i="7"/>
  <c r="AV70" i="7"/>
  <c r="AU70" i="2" s="1"/>
  <c r="H70" i="7"/>
  <c r="U70" i="7" s="1"/>
  <c r="T70" i="2" s="1"/>
  <c r="F70" i="7"/>
  <c r="F70" i="2" s="1"/>
  <c r="E70" i="7"/>
  <c r="E70" i="2" s="1"/>
  <c r="D70" i="7"/>
  <c r="D70" i="2" s="1"/>
  <c r="B70" i="7"/>
  <c r="B70" i="2" s="1"/>
  <c r="A70" i="7"/>
  <c r="AW69" i="7"/>
  <c r="AV69" i="7"/>
  <c r="H69" i="7"/>
  <c r="U69" i="7" s="1"/>
  <c r="F69" i="7"/>
  <c r="E69" i="7"/>
  <c r="D69" i="7"/>
  <c r="D69" i="2" s="1"/>
  <c r="B69" i="7"/>
  <c r="B69" i="2" s="1"/>
  <c r="A69" i="7"/>
  <c r="A69" i="2" s="1"/>
  <c r="AW68" i="7"/>
  <c r="AV68" i="7"/>
  <c r="AU68" i="2" s="1"/>
  <c r="S68" i="7"/>
  <c r="R68" i="2" s="1"/>
  <c r="H68" i="7"/>
  <c r="F68" i="7"/>
  <c r="E68" i="7"/>
  <c r="D68" i="7"/>
  <c r="B68" i="7"/>
  <c r="B68" i="2" s="1"/>
  <c r="A68" i="7"/>
  <c r="A68" i="2" s="1"/>
  <c r="AW67" i="7"/>
  <c r="AV67" i="7"/>
  <c r="H67" i="7"/>
  <c r="U67" i="7" s="1"/>
  <c r="F67" i="7"/>
  <c r="F67" i="2" s="1"/>
  <c r="E67" i="7"/>
  <c r="D67" i="7"/>
  <c r="B67" i="7"/>
  <c r="B67" i="2" s="1"/>
  <c r="A67" i="7"/>
  <c r="AW66" i="7"/>
  <c r="AV66" i="7"/>
  <c r="H66" i="7"/>
  <c r="F66" i="7"/>
  <c r="F66" i="2" s="1"/>
  <c r="E66" i="7"/>
  <c r="D66" i="7"/>
  <c r="D66" i="2" s="1"/>
  <c r="B66" i="7"/>
  <c r="B66" i="2" s="1"/>
  <c r="A66" i="7"/>
  <c r="A66" i="2" s="1"/>
  <c r="AW65" i="7"/>
  <c r="AV65" i="7"/>
  <c r="H65" i="7"/>
  <c r="S65" i="7" s="1"/>
  <c r="R65" i="2" s="1"/>
  <c r="F65" i="7"/>
  <c r="F65" i="2" s="1"/>
  <c r="E65" i="7"/>
  <c r="D65" i="7"/>
  <c r="B65" i="7"/>
  <c r="B65" i="2" s="1"/>
  <c r="A65" i="7"/>
  <c r="A65" i="2" s="1"/>
  <c r="AW64" i="7"/>
  <c r="AV64" i="7"/>
  <c r="H64" i="7"/>
  <c r="U64" i="7" s="1"/>
  <c r="T64" i="2" s="1"/>
  <c r="F64" i="7"/>
  <c r="F64" i="2" s="1"/>
  <c r="E64" i="7"/>
  <c r="E64" i="2" s="1"/>
  <c r="D64" i="7"/>
  <c r="B64" i="7"/>
  <c r="A64" i="7"/>
  <c r="AW63" i="7"/>
  <c r="AV63" i="7"/>
  <c r="H63" i="7"/>
  <c r="R63" i="7" s="1"/>
  <c r="R72" i="7" s="1"/>
  <c r="Q72" i="2" s="1"/>
  <c r="F63" i="7"/>
  <c r="E63" i="7"/>
  <c r="D63" i="7"/>
  <c r="B63" i="7"/>
  <c r="B63" i="2" s="1"/>
  <c r="A63" i="7"/>
  <c r="AW62" i="7"/>
  <c r="AV62" i="7"/>
  <c r="AU62" i="2" s="1"/>
  <c r="H62" i="7"/>
  <c r="F62" i="7"/>
  <c r="F62" i="2" s="1"/>
  <c r="E62" i="7"/>
  <c r="D62" i="7"/>
  <c r="D62" i="2" s="1"/>
  <c r="B62" i="7"/>
  <c r="B62" i="2" s="1"/>
  <c r="A62" i="7"/>
  <c r="AW61" i="7"/>
  <c r="AV61" i="7"/>
  <c r="H61" i="7"/>
  <c r="F61" i="7"/>
  <c r="E61" i="7"/>
  <c r="E61" i="2" s="1"/>
  <c r="D61" i="7"/>
  <c r="B61" i="7"/>
  <c r="B61" i="2" s="1"/>
  <c r="A61" i="7"/>
  <c r="AW60" i="7"/>
  <c r="AV60" i="7"/>
  <c r="AU60" i="2" s="1"/>
  <c r="H60" i="7"/>
  <c r="F60" i="7"/>
  <c r="F60" i="2" s="1"/>
  <c r="E60" i="7"/>
  <c r="D60" i="7"/>
  <c r="B60" i="7"/>
  <c r="A60" i="7"/>
  <c r="AW59" i="7"/>
  <c r="AV59" i="7"/>
  <c r="H59" i="7"/>
  <c r="F59" i="7"/>
  <c r="E59" i="7"/>
  <c r="D59" i="7"/>
  <c r="B59" i="7"/>
  <c r="B59" i="2" s="1"/>
  <c r="A59" i="7"/>
  <c r="AW58" i="7"/>
  <c r="AV58" i="7"/>
  <c r="AU58" i="2" s="1"/>
  <c r="H58" i="7"/>
  <c r="F58" i="7"/>
  <c r="E58" i="7"/>
  <c r="D58" i="7"/>
  <c r="D58" i="2" s="1"/>
  <c r="B58" i="7"/>
  <c r="A58" i="7"/>
  <c r="AW57" i="7"/>
  <c r="AV57" i="7"/>
  <c r="AU57" i="2" s="1"/>
  <c r="H57" i="7"/>
  <c r="F57" i="7"/>
  <c r="E57" i="7"/>
  <c r="E57" i="2" s="1"/>
  <c r="D57" i="7"/>
  <c r="B57" i="7"/>
  <c r="B57" i="2" s="1"/>
  <c r="A57" i="7"/>
  <c r="AW56" i="7"/>
  <c r="AV56" i="7"/>
  <c r="AU56" i="2" s="1"/>
  <c r="H56" i="7"/>
  <c r="F56" i="7"/>
  <c r="F56" i="2" s="1"/>
  <c r="E56" i="7"/>
  <c r="D56" i="7"/>
  <c r="D56" i="2" s="1"/>
  <c r="B56" i="7"/>
  <c r="B56" i="2" s="1"/>
  <c r="A56" i="7"/>
  <c r="AW55" i="7"/>
  <c r="AV55" i="7"/>
  <c r="H55" i="7"/>
  <c r="F55" i="7"/>
  <c r="E55" i="7"/>
  <c r="D55" i="7"/>
  <c r="D55" i="2" s="1"/>
  <c r="B55" i="7"/>
  <c r="B55" i="2" s="1"/>
  <c r="A55" i="7"/>
  <c r="AW54" i="7"/>
  <c r="AV54" i="7"/>
  <c r="AU54" i="2" s="1"/>
  <c r="H54" i="7"/>
  <c r="F54" i="7"/>
  <c r="F54" i="2" s="1"/>
  <c r="E54" i="7"/>
  <c r="D54" i="7"/>
  <c r="D54" i="2" s="1"/>
  <c r="B54" i="7"/>
  <c r="A54" i="7"/>
  <c r="AW53" i="7"/>
  <c r="AV53" i="7"/>
  <c r="AU53" i="2" s="1"/>
  <c r="H53" i="7"/>
  <c r="F53" i="7"/>
  <c r="E53" i="7"/>
  <c r="D53" i="7"/>
  <c r="D53" i="2" s="1"/>
  <c r="B53" i="7"/>
  <c r="B53" i="2" s="1"/>
  <c r="A53" i="7"/>
  <c r="AW52" i="7"/>
  <c r="AV52" i="7"/>
  <c r="AU52" i="2" s="1"/>
  <c r="H52" i="7"/>
  <c r="F52" i="7"/>
  <c r="F52" i="2" s="1"/>
  <c r="E52" i="7"/>
  <c r="E52" i="2" s="1"/>
  <c r="D52" i="7"/>
  <c r="B52" i="7"/>
  <c r="A52" i="7"/>
  <c r="AW51" i="7"/>
  <c r="AV51" i="7"/>
  <c r="H51" i="7"/>
  <c r="V51" i="7" s="1"/>
  <c r="U51" i="2" s="1"/>
  <c r="F51" i="7"/>
  <c r="F51" i="2" s="1"/>
  <c r="E51" i="7"/>
  <c r="E51" i="2" s="1"/>
  <c r="D51" i="7"/>
  <c r="B51" i="7"/>
  <c r="B51" i="2" s="1"/>
  <c r="A51" i="7"/>
  <c r="AW50" i="7"/>
  <c r="AV50" i="7"/>
  <c r="U50" i="7"/>
  <c r="T50" i="2" s="1"/>
  <c r="H50" i="7"/>
  <c r="V50" i="7" s="1"/>
  <c r="U50" i="2" s="1"/>
  <c r="F50" i="7"/>
  <c r="F50" i="2" s="1"/>
  <c r="E50" i="7"/>
  <c r="E50" i="2" s="1"/>
  <c r="D50" i="7"/>
  <c r="D50" i="2" s="1"/>
  <c r="B50" i="7"/>
  <c r="B50" i="2" s="1"/>
  <c r="A50" i="7"/>
  <c r="AW49" i="7"/>
  <c r="AV49" i="7"/>
  <c r="H49" i="7"/>
  <c r="F49" i="7"/>
  <c r="F49" i="2" s="1"/>
  <c r="E49" i="7"/>
  <c r="D49" i="7"/>
  <c r="B49" i="7"/>
  <c r="A49" i="7"/>
  <c r="A49" i="2" s="1"/>
  <c r="AW48" i="7"/>
  <c r="AV48" i="7"/>
  <c r="H48" i="7"/>
  <c r="F48" i="7"/>
  <c r="E48" i="7"/>
  <c r="E48" i="2" s="1"/>
  <c r="D48" i="7"/>
  <c r="D48" i="2" s="1"/>
  <c r="B48" i="7"/>
  <c r="B48" i="2" s="1"/>
  <c r="A48" i="7"/>
  <c r="AW47" i="7"/>
  <c r="AV47" i="7"/>
  <c r="H47" i="7"/>
  <c r="V47" i="7" s="1"/>
  <c r="U47" i="2" s="1"/>
  <c r="F47" i="7"/>
  <c r="F47" i="2" s="1"/>
  <c r="E47" i="7"/>
  <c r="E47" i="2" s="1"/>
  <c r="D47" i="7"/>
  <c r="B47" i="7"/>
  <c r="A47" i="7"/>
  <c r="AW46" i="7"/>
  <c r="AV46" i="7"/>
  <c r="H46" i="7"/>
  <c r="V46" i="7" s="1"/>
  <c r="U46" i="2" s="1"/>
  <c r="F46" i="7"/>
  <c r="E46" i="7"/>
  <c r="E46" i="2" s="1"/>
  <c r="D46" i="7"/>
  <c r="D46" i="2" s="1"/>
  <c r="B46" i="7"/>
  <c r="B46" i="2" s="1"/>
  <c r="A46" i="7"/>
  <c r="A46" i="2" s="1"/>
  <c r="AW45" i="7"/>
  <c r="AV45" i="7"/>
  <c r="P45" i="7"/>
  <c r="O45" i="2" s="1"/>
  <c r="H45" i="7"/>
  <c r="V45" i="7" s="1"/>
  <c r="U45" i="2" s="1"/>
  <c r="F45" i="7"/>
  <c r="F45" i="2" s="1"/>
  <c r="E45" i="7"/>
  <c r="D45" i="7"/>
  <c r="B45" i="7"/>
  <c r="A45" i="7"/>
  <c r="A45" i="2" s="1"/>
  <c r="AW44" i="7"/>
  <c r="AV44" i="7"/>
  <c r="H44" i="7"/>
  <c r="T44" i="7" s="1"/>
  <c r="S44" i="2" s="1"/>
  <c r="F44" i="7"/>
  <c r="F44" i="2" s="1"/>
  <c r="E44" i="7"/>
  <c r="D44" i="7"/>
  <c r="D44" i="2" s="1"/>
  <c r="B44" i="7"/>
  <c r="A44" i="7"/>
  <c r="AW43" i="7"/>
  <c r="AV43" i="7"/>
  <c r="AU43" i="2" s="1"/>
  <c r="H43" i="7"/>
  <c r="V43" i="7" s="1"/>
  <c r="U43" i="2" s="1"/>
  <c r="F43" i="7"/>
  <c r="E43" i="7"/>
  <c r="D43" i="7"/>
  <c r="B43" i="7"/>
  <c r="B43" i="2" s="1"/>
  <c r="A43" i="7"/>
  <c r="A43" i="2" s="1"/>
  <c r="AW42" i="7"/>
  <c r="AV42" i="7"/>
  <c r="H42" i="7"/>
  <c r="F42" i="7"/>
  <c r="E42" i="7"/>
  <c r="D42" i="7"/>
  <c r="D42" i="2" s="1"/>
  <c r="B42" i="7"/>
  <c r="A42" i="7"/>
  <c r="A42" i="2" s="1"/>
  <c r="AW41" i="7"/>
  <c r="AV41" i="7"/>
  <c r="H41" i="7"/>
  <c r="F41" i="7"/>
  <c r="F41" i="2" s="1"/>
  <c r="E41" i="7"/>
  <c r="D41" i="7"/>
  <c r="B41" i="7"/>
  <c r="A41" i="7"/>
  <c r="AW40" i="7"/>
  <c r="AV40" i="7"/>
  <c r="H40" i="7"/>
  <c r="U40" i="7" s="1"/>
  <c r="T40" i="2" s="1"/>
  <c r="F40" i="7"/>
  <c r="F40" i="2" s="1"/>
  <c r="E40" i="7"/>
  <c r="D40" i="7"/>
  <c r="D40" i="2" s="1"/>
  <c r="B40" i="7"/>
  <c r="B40" i="2" s="1"/>
  <c r="A40" i="7"/>
  <c r="A40" i="2" s="1"/>
  <c r="AW39" i="7"/>
  <c r="AV39" i="7"/>
  <c r="Q39" i="7"/>
  <c r="P39" i="7"/>
  <c r="H39" i="7"/>
  <c r="U39" i="7" s="1"/>
  <c r="T39" i="2" s="1"/>
  <c r="F39" i="7"/>
  <c r="F39" i="2" s="1"/>
  <c r="E39" i="7"/>
  <c r="D39" i="7"/>
  <c r="D39" i="2" s="1"/>
  <c r="B39" i="7"/>
  <c r="A39" i="7"/>
  <c r="A39" i="2" s="1"/>
  <c r="AW38" i="7"/>
  <c r="AV38" i="7"/>
  <c r="AU38" i="2" s="1"/>
  <c r="H38" i="7"/>
  <c r="F38" i="7"/>
  <c r="E38" i="7"/>
  <c r="D38" i="7"/>
  <c r="B38" i="7"/>
  <c r="A38" i="7"/>
  <c r="A38" i="2" s="1"/>
  <c r="AW37" i="7"/>
  <c r="AV37" i="7"/>
  <c r="AU37" i="2" s="1"/>
  <c r="H37" i="7"/>
  <c r="F37" i="7"/>
  <c r="F37" i="2" s="1"/>
  <c r="E37" i="7"/>
  <c r="E37" i="2" s="1"/>
  <c r="D37" i="7"/>
  <c r="D37" i="2" s="1"/>
  <c r="B37" i="7"/>
  <c r="A37" i="7"/>
  <c r="A37" i="2" s="1"/>
  <c r="AW36" i="7"/>
  <c r="AV36" i="7"/>
  <c r="AU36" i="2" s="1"/>
  <c r="H36" i="7"/>
  <c r="F36" i="7"/>
  <c r="E36" i="7"/>
  <c r="D36" i="7"/>
  <c r="B36" i="7"/>
  <c r="A36" i="7"/>
  <c r="AW35" i="7"/>
  <c r="AV35" i="7"/>
  <c r="H35" i="7"/>
  <c r="F35" i="7"/>
  <c r="F35" i="2" s="1"/>
  <c r="E35" i="7"/>
  <c r="D35" i="7"/>
  <c r="D35" i="2" s="1"/>
  <c r="B35" i="7"/>
  <c r="A35" i="7"/>
  <c r="A35" i="2" s="1"/>
  <c r="AW34" i="7"/>
  <c r="AV34" i="7"/>
  <c r="AU34" i="2" s="1"/>
  <c r="H34" i="7"/>
  <c r="F34" i="7"/>
  <c r="E34" i="7"/>
  <c r="D34" i="7"/>
  <c r="D34" i="2" s="1"/>
  <c r="B34" i="7"/>
  <c r="A34" i="7"/>
  <c r="A34" i="2" s="1"/>
  <c r="AW33" i="7"/>
  <c r="AV33" i="7"/>
  <c r="H33" i="7"/>
  <c r="F33" i="7"/>
  <c r="F33" i="2" s="1"/>
  <c r="E33" i="7"/>
  <c r="D33" i="7"/>
  <c r="D33" i="2" s="1"/>
  <c r="B33" i="7"/>
  <c r="A33" i="7"/>
  <c r="A33" i="2" s="1"/>
  <c r="AW32" i="7"/>
  <c r="AV32" i="7"/>
  <c r="AU32" i="2" s="1"/>
  <c r="H32" i="7"/>
  <c r="F32" i="7"/>
  <c r="E32" i="7"/>
  <c r="D32" i="7"/>
  <c r="B32" i="7"/>
  <c r="A32" i="7"/>
  <c r="A32" i="2" s="1"/>
  <c r="AW31" i="7"/>
  <c r="AV31" i="7"/>
  <c r="H31" i="7"/>
  <c r="V31" i="7" s="1"/>
  <c r="U31" i="2" s="1"/>
  <c r="F31" i="7"/>
  <c r="F31" i="2" s="1"/>
  <c r="E31" i="7"/>
  <c r="E31" i="2" s="1"/>
  <c r="D31" i="7"/>
  <c r="D31" i="2" s="1"/>
  <c r="B31" i="7"/>
  <c r="A31" i="7"/>
  <c r="AW30" i="7"/>
  <c r="AV30" i="7"/>
  <c r="H30" i="7"/>
  <c r="V30" i="7" s="1"/>
  <c r="F30" i="7"/>
  <c r="E30" i="7"/>
  <c r="D30" i="7"/>
  <c r="D30" i="2" s="1"/>
  <c r="B30" i="7"/>
  <c r="B30" i="2" s="1"/>
  <c r="A30" i="7"/>
  <c r="A30" i="2" s="1"/>
  <c r="AW29" i="7"/>
  <c r="AV29" i="7"/>
  <c r="AU29" i="2" s="1"/>
  <c r="P29" i="7"/>
  <c r="O29" i="2" s="1"/>
  <c r="H29" i="7"/>
  <c r="S29" i="7" s="1"/>
  <c r="F29" i="7"/>
  <c r="F29" i="2" s="1"/>
  <c r="E29" i="7"/>
  <c r="D29" i="7"/>
  <c r="D29" i="2" s="1"/>
  <c r="B29" i="7"/>
  <c r="A29" i="7"/>
  <c r="AW28" i="7"/>
  <c r="AV28" i="7"/>
  <c r="T28" i="7"/>
  <c r="S28" i="7"/>
  <c r="R28" i="2" s="1"/>
  <c r="Q28" i="7"/>
  <c r="P28" i="2" s="1"/>
  <c r="P28" i="7"/>
  <c r="O28" i="2" s="1"/>
  <c r="H28" i="7"/>
  <c r="F28" i="7"/>
  <c r="E28" i="7"/>
  <c r="D28" i="7"/>
  <c r="D28" i="2" s="1"/>
  <c r="B28" i="7"/>
  <c r="B28" i="2" s="1"/>
  <c r="A28" i="7"/>
  <c r="AW27" i="7"/>
  <c r="AV27" i="7"/>
  <c r="R27" i="7"/>
  <c r="Q27" i="2" s="1"/>
  <c r="H27" i="7"/>
  <c r="V27" i="7" s="1"/>
  <c r="F27" i="7"/>
  <c r="F27" i="2" s="1"/>
  <c r="E27" i="7"/>
  <c r="E27" i="2" s="1"/>
  <c r="D27" i="7"/>
  <c r="D27" i="2" s="1"/>
  <c r="B27" i="7"/>
  <c r="B27" i="2" s="1"/>
  <c r="A27" i="7"/>
  <c r="A27" i="2" s="1"/>
  <c r="AW26" i="7"/>
  <c r="AV26" i="7"/>
  <c r="AU26" i="2" s="1"/>
  <c r="H26" i="7"/>
  <c r="F26" i="7"/>
  <c r="E26" i="7"/>
  <c r="D26" i="7"/>
  <c r="D26" i="2" s="1"/>
  <c r="B26" i="7"/>
  <c r="B26" i="2" s="1"/>
  <c r="A26" i="7"/>
  <c r="A26" i="2" s="1"/>
  <c r="AW25" i="7"/>
  <c r="AV25" i="7"/>
  <c r="AU25" i="2" s="1"/>
  <c r="H25" i="7"/>
  <c r="S25" i="7" s="1"/>
  <c r="R25" i="2" s="1"/>
  <c r="F25" i="7"/>
  <c r="F25" i="2" s="1"/>
  <c r="E25" i="7"/>
  <c r="E25" i="2" s="1"/>
  <c r="D25" i="7"/>
  <c r="D25" i="2" s="1"/>
  <c r="B25" i="7"/>
  <c r="B25" i="2" s="1"/>
  <c r="A25" i="7"/>
  <c r="AW24" i="7"/>
  <c r="AV24" i="7"/>
  <c r="H24" i="7"/>
  <c r="F24" i="7"/>
  <c r="F24" i="2" s="1"/>
  <c r="E24" i="7"/>
  <c r="E24" i="2" s="1"/>
  <c r="D24" i="7"/>
  <c r="B24" i="7"/>
  <c r="A24" i="7"/>
  <c r="AW23" i="7"/>
  <c r="AV23" i="7"/>
  <c r="T23" i="7"/>
  <c r="S23" i="2" s="1"/>
  <c r="S23" i="7"/>
  <c r="R23" i="2" s="1"/>
  <c r="H23" i="7"/>
  <c r="F23" i="7"/>
  <c r="E23" i="7"/>
  <c r="D23" i="7"/>
  <c r="B23" i="7"/>
  <c r="B23" i="2" s="1"/>
  <c r="A23" i="7"/>
  <c r="AW22" i="7"/>
  <c r="AV22" i="7"/>
  <c r="H22" i="7"/>
  <c r="F22" i="7"/>
  <c r="E22" i="7"/>
  <c r="D22" i="7"/>
  <c r="B22" i="7"/>
  <c r="B22" i="2" s="1"/>
  <c r="A22" i="7"/>
  <c r="A22" i="2" s="1"/>
  <c r="AW21" i="7"/>
  <c r="AV21" i="7"/>
  <c r="AU21" i="2" s="1"/>
  <c r="H21" i="7"/>
  <c r="F21" i="7"/>
  <c r="E21" i="7"/>
  <c r="D21" i="7"/>
  <c r="B21" i="7"/>
  <c r="A21" i="7"/>
  <c r="A21" i="2" s="1"/>
  <c r="AW20" i="7"/>
  <c r="AV20" i="7"/>
  <c r="H20" i="7"/>
  <c r="Q20" i="7" s="1"/>
  <c r="F20" i="7"/>
  <c r="E20" i="7"/>
  <c r="E20" i="2" s="1"/>
  <c r="D20" i="7"/>
  <c r="B20" i="7"/>
  <c r="B20" i="2" s="1"/>
  <c r="A20" i="7"/>
  <c r="A20" i="2" s="1"/>
  <c r="AW19" i="7"/>
  <c r="AV19" i="7"/>
  <c r="AU19" i="2" s="1"/>
  <c r="H19" i="7"/>
  <c r="Q19" i="7" s="1"/>
  <c r="P19" i="2" s="1"/>
  <c r="F19" i="7"/>
  <c r="F19" i="2" s="1"/>
  <c r="E19" i="7"/>
  <c r="D19" i="7"/>
  <c r="B19" i="7"/>
  <c r="B19" i="2" s="1"/>
  <c r="A19" i="7"/>
  <c r="AW18" i="7"/>
  <c r="AV18" i="7"/>
  <c r="AU18" i="2" s="1"/>
  <c r="H18" i="7"/>
  <c r="Q18" i="7" s="1"/>
  <c r="P18" i="2" s="1"/>
  <c r="F18" i="7"/>
  <c r="F18" i="2" s="1"/>
  <c r="E18" i="7"/>
  <c r="D18" i="7"/>
  <c r="B18" i="7"/>
  <c r="A18" i="7"/>
  <c r="A18" i="2" s="1"/>
  <c r="AW17" i="7"/>
  <c r="AV17" i="7"/>
  <c r="AU17" i="2" s="1"/>
  <c r="H17" i="7"/>
  <c r="Q17" i="7" s="1"/>
  <c r="P17" i="2" s="1"/>
  <c r="F17" i="7"/>
  <c r="E17" i="7"/>
  <c r="E17" i="2" s="1"/>
  <c r="D17" i="7"/>
  <c r="D17" i="2" s="1"/>
  <c r="B17" i="7"/>
  <c r="A17" i="7"/>
  <c r="AW16" i="7"/>
  <c r="AV16" i="7"/>
  <c r="H16" i="7"/>
  <c r="Q16" i="7" s="1"/>
  <c r="P16" i="2" s="1"/>
  <c r="F16" i="7"/>
  <c r="E16" i="7"/>
  <c r="E16" i="2" s="1"/>
  <c r="D16" i="7"/>
  <c r="D16" i="2" s="1"/>
  <c r="B16" i="7"/>
  <c r="A16" i="7"/>
  <c r="A16" i="2" s="1"/>
  <c r="AW15" i="7"/>
  <c r="AV15" i="7"/>
  <c r="AU15" i="2" s="1"/>
  <c r="H15" i="7"/>
  <c r="Q15" i="7" s="1"/>
  <c r="F15" i="7"/>
  <c r="F15" i="2" s="1"/>
  <c r="E15" i="7"/>
  <c r="D15" i="7"/>
  <c r="B15" i="7"/>
  <c r="A15" i="7"/>
  <c r="AW14" i="7"/>
  <c r="AV14" i="7"/>
  <c r="Q14" i="7"/>
  <c r="P14" i="2" s="1"/>
  <c r="H14" i="7"/>
  <c r="F14" i="7"/>
  <c r="F14" i="2" s="1"/>
  <c r="E14" i="7"/>
  <c r="E14" i="2" s="1"/>
  <c r="D14" i="7"/>
  <c r="D14" i="2" s="1"/>
  <c r="B14" i="7"/>
  <c r="A14" i="7"/>
  <c r="AW13" i="7"/>
  <c r="AV13" i="7"/>
  <c r="AU13" i="2" s="1"/>
  <c r="H13" i="7"/>
  <c r="Q13" i="7" s="1"/>
  <c r="P13" i="2" s="1"/>
  <c r="F13" i="7"/>
  <c r="F13" i="2" s="1"/>
  <c r="E13" i="7"/>
  <c r="D13" i="7"/>
  <c r="B13" i="7"/>
  <c r="A13" i="7"/>
  <c r="AW12" i="7"/>
  <c r="AV12" i="7"/>
  <c r="H12" i="7"/>
  <c r="F12" i="7"/>
  <c r="F12" i="2" s="1"/>
  <c r="E12" i="7"/>
  <c r="E12" i="2" s="1"/>
  <c r="D12" i="7"/>
  <c r="B12" i="7"/>
  <c r="A12" i="7"/>
  <c r="AW11" i="7"/>
  <c r="AV11" i="7"/>
  <c r="AU11" i="2" s="1"/>
  <c r="H11" i="7"/>
  <c r="F11" i="7"/>
  <c r="E11" i="7"/>
  <c r="E11" i="2" s="1"/>
  <c r="D11" i="7"/>
  <c r="B11" i="7"/>
  <c r="A11" i="7"/>
  <c r="AW10" i="7"/>
  <c r="AV10" i="7"/>
  <c r="H10" i="7"/>
  <c r="F10" i="7"/>
  <c r="F10" i="2" s="1"/>
  <c r="E10" i="7"/>
  <c r="D10" i="7"/>
  <c r="B10" i="7"/>
  <c r="A10" i="7"/>
  <c r="A10" i="2" s="1"/>
  <c r="AW9" i="7"/>
  <c r="AV9" i="7"/>
  <c r="H9" i="7"/>
  <c r="F9" i="7"/>
  <c r="E9" i="7"/>
  <c r="E9" i="2" s="1"/>
  <c r="D9" i="7"/>
  <c r="D9" i="2" s="1"/>
  <c r="B9" i="7"/>
  <c r="B9" i="2" s="1"/>
  <c r="A9" i="7"/>
  <c r="A9" i="2" s="1"/>
  <c r="AW8" i="7"/>
  <c r="AV8" i="7"/>
  <c r="H8" i="7"/>
  <c r="V8" i="7" s="1"/>
  <c r="F8" i="7"/>
  <c r="E8" i="7"/>
  <c r="D8" i="7"/>
  <c r="B8" i="7"/>
  <c r="A8" i="7"/>
  <c r="AW7" i="7"/>
  <c r="AV7" i="7"/>
  <c r="AU7" i="2" s="1"/>
  <c r="H7" i="7"/>
  <c r="F7" i="7"/>
  <c r="F7" i="2" s="1"/>
  <c r="E7" i="7"/>
  <c r="E7" i="2" s="1"/>
  <c r="D7" i="7"/>
  <c r="D7" i="2" s="1"/>
  <c r="B7" i="7"/>
  <c r="A7" i="7"/>
  <c r="AW6" i="7"/>
  <c r="AV6" i="7"/>
  <c r="H6" i="7"/>
  <c r="F6" i="7"/>
  <c r="E6" i="7"/>
  <c r="E6" i="2" s="1"/>
  <c r="D6" i="7"/>
  <c r="B6" i="7"/>
  <c r="A6" i="7"/>
  <c r="AW5" i="7"/>
  <c r="AV5" i="7"/>
  <c r="AU5" i="2" s="1"/>
  <c r="V5" i="7"/>
  <c r="U5" i="2" s="1"/>
  <c r="Q5" i="7"/>
  <c r="P5" i="2" s="1"/>
  <c r="H5" i="7"/>
  <c r="F5" i="7"/>
  <c r="E5" i="7"/>
  <c r="D5" i="7"/>
  <c r="D5" i="2" s="1"/>
  <c r="B5" i="7"/>
  <c r="B5" i="2" s="1"/>
  <c r="A5" i="7"/>
  <c r="AW4" i="7"/>
  <c r="AV4" i="7"/>
  <c r="H4" i="7"/>
  <c r="F4" i="7"/>
  <c r="E4" i="7"/>
  <c r="E4" i="2" s="1"/>
  <c r="D4" i="7"/>
  <c r="D4" i="2" s="1"/>
  <c r="B4" i="7"/>
  <c r="B4" i="2" s="1"/>
  <c r="A4" i="7"/>
  <c r="A4" i="2" s="1"/>
  <c r="AW3" i="7"/>
  <c r="AV3" i="7"/>
  <c r="S3" i="7"/>
  <c r="R3" i="2" s="1"/>
  <c r="H3" i="7"/>
  <c r="P3" i="7" s="1"/>
  <c r="F3" i="7"/>
  <c r="E3" i="7"/>
  <c r="D3" i="7"/>
  <c r="D3" i="2" s="1"/>
  <c r="B3" i="7"/>
  <c r="A3" i="7"/>
  <c r="A3" i="2" s="1"/>
  <c r="F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  <c r="D531" i="4"/>
  <c r="B531" i="4"/>
  <c r="A531" i="4"/>
  <c r="C531" i="4" s="1"/>
  <c r="D530" i="4"/>
  <c r="B530" i="4"/>
  <c r="A530" i="4"/>
  <c r="C530" i="4" s="1"/>
  <c r="D529" i="4"/>
  <c r="B529" i="4"/>
  <c r="A529" i="4"/>
  <c r="C529" i="4" s="1"/>
  <c r="D528" i="4"/>
  <c r="B528" i="4"/>
  <c r="A528" i="4"/>
  <c r="C528" i="4" s="1"/>
  <c r="D527" i="4"/>
  <c r="B527" i="4"/>
  <c r="A527" i="4"/>
  <c r="C527" i="4" s="1"/>
  <c r="D526" i="4"/>
  <c r="B526" i="4"/>
  <c r="A526" i="4"/>
  <c r="C526" i="4" s="1"/>
  <c r="D525" i="4"/>
  <c r="B525" i="4"/>
  <c r="A525" i="4"/>
  <c r="C525" i="4" s="1"/>
  <c r="D524" i="4"/>
  <c r="B524" i="4"/>
  <c r="A524" i="4"/>
  <c r="C524" i="4" s="1"/>
  <c r="D523" i="4"/>
  <c r="B523" i="4"/>
  <c r="A523" i="4"/>
  <c r="C523" i="4" s="1"/>
  <c r="D522" i="4"/>
  <c r="B522" i="4"/>
  <c r="A522" i="4"/>
  <c r="C522" i="4" s="1"/>
  <c r="D521" i="4"/>
  <c r="B521" i="4"/>
  <c r="A521" i="4"/>
  <c r="M521" i="4" s="1"/>
  <c r="D520" i="4"/>
  <c r="B520" i="4"/>
  <c r="A520" i="4"/>
  <c r="C520" i="4" s="1"/>
  <c r="D519" i="4"/>
  <c r="B519" i="4"/>
  <c r="A519" i="4"/>
  <c r="C519" i="4" s="1"/>
  <c r="D518" i="4"/>
  <c r="B518" i="4"/>
  <c r="A518" i="4"/>
  <c r="C518" i="4" s="1"/>
  <c r="D517" i="4"/>
  <c r="B517" i="4"/>
  <c r="A517" i="4"/>
  <c r="C517" i="4" s="1"/>
  <c r="D516" i="4"/>
  <c r="B516" i="4"/>
  <c r="A516" i="4"/>
  <c r="C516" i="4" s="1"/>
  <c r="D515" i="4"/>
  <c r="B515" i="4"/>
  <c r="A515" i="4"/>
  <c r="C515" i="4" s="1"/>
  <c r="D514" i="4"/>
  <c r="B514" i="4"/>
  <c r="A514" i="4"/>
  <c r="C514" i="4" s="1"/>
  <c r="D513" i="4"/>
  <c r="B513" i="4"/>
  <c r="A513" i="4"/>
  <c r="C513" i="4" s="1"/>
  <c r="D512" i="4"/>
  <c r="C512" i="4"/>
  <c r="B512" i="4"/>
  <c r="A512" i="4"/>
  <c r="D511" i="4"/>
  <c r="B511" i="4"/>
  <c r="A511" i="4"/>
  <c r="D510" i="4"/>
  <c r="B510" i="4"/>
  <c r="A510" i="4"/>
  <c r="C510" i="4" s="1"/>
  <c r="D509" i="4"/>
  <c r="B509" i="4"/>
  <c r="A509" i="4"/>
  <c r="C509" i="4" s="1"/>
  <c r="D508" i="4"/>
  <c r="B508" i="4"/>
  <c r="A508" i="4"/>
  <c r="C508" i="4" s="1"/>
  <c r="D507" i="4"/>
  <c r="B507" i="4"/>
  <c r="A507" i="4"/>
  <c r="C507" i="4" s="1"/>
  <c r="D506" i="4"/>
  <c r="B506" i="4"/>
  <c r="A506" i="4"/>
  <c r="C506" i="4" s="1"/>
  <c r="D505" i="4"/>
  <c r="B505" i="4"/>
  <c r="A505" i="4"/>
  <c r="C505" i="4" s="1"/>
  <c r="D504" i="4"/>
  <c r="B504" i="4"/>
  <c r="A504" i="4"/>
  <c r="C504" i="4" s="1"/>
  <c r="D503" i="4"/>
  <c r="B503" i="4"/>
  <c r="A503" i="4"/>
  <c r="C503" i="4" s="1"/>
  <c r="D502" i="4"/>
  <c r="B502" i="4"/>
  <c r="A502" i="4"/>
  <c r="C502" i="4" s="1"/>
  <c r="D501" i="4"/>
  <c r="B501" i="4"/>
  <c r="A501" i="4"/>
  <c r="C501" i="4" s="1"/>
  <c r="D500" i="4"/>
  <c r="B500" i="4"/>
  <c r="A500" i="4"/>
  <c r="C500" i="4" s="1"/>
  <c r="D499" i="4"/>
  <c r="B499" i="4"/>
  <c r="A499" i="4"/>
  <c r="C499" i="4" s="1"/>
  <c r="D498" i="4"/>
  <c r="B498" i="4"/>
  <c r="A498" i="4"/>
  <c r="C498" i="4" s="1"/>
  <c r="D497" i="4"/>
  <c r="B497" i="4"/>
  <c r="A497" i="4"/>
  <c r="C497" i="4" s="1"/>
  <c r="D496" i="4"/>
  <c r="B496" i="4"/>
  <c r="A496" i="4"/>
  <c r="C496" i="4" s="1"/>
  <c r="D495" i="4"/>
  <c r="B495" i="4"/>
  <c r="A495" i="4"/>
  <c r="C495" i="4" s="1"/>
  <c r="D494" i="4"/>
  <c r="B494" i="4"/>
  <c r="A494" i="4"/>
  <c r="C494" i="4" s="1"/>
  <c r="D493" i="4"/>
  <c r="B493" i="4"/>
  <c r="A493" i="4"/>
  <c r="C493" i="4" s="1"/>
  <c r="D492" i="4"/>
  <c r="B492" i="4"/>
  <c r="A492" i="4"/>
  <c r="C492" i="4" s="1"/>
  <c r="D491" i="4"/>
  <c r="B491" i="4"/>
  <c r="A491" i="4"/>
  <c r="M491" i="4" s="1"/>
  <c r="D490" i="4"/>
  <c r="C490" i="4"/>
  <c r="B490" i="4"/>
  <c r="A490" i="4"/>
  <c r="D489" i="4"/>
  <c r="B489" i="4"/>
  <c r="A489" i="4"/>
  <c r="C489" i="4" s="1"/>
  <c r="D488" i="4"/>
  <c r="B488" i="4"/>
  <c r="A488" i="4"/>
  <c r="C488" i="4" s="1"/>
  <c r="D487" i="4"/>
  <c r="B487" i="4"/>
  <c r="A487" i="4"/>
  <c r="C487" i="4" s="1"/>
  <c r="D486" i="4"/>
  <c r="B486" i="4"/>
  <c r="A486" i="4"/>
  <c r="C486" i="4" s="1"/>
  <c r="D485" i="4"/>
  <c r="B485" i="4"/>
  <c r="A485" i="4"/>
  <c r="C485" i="4" s="1"/>
  <c r="D484" i="4"/>
  <c r="B484" i="4"/>
  <c r="A484" i="4"/>
  <c r="C484" i="4" s="1"/>
  <c r="D483" i="4"/>
  <c r="B483" i="4"/>
  <c r="A483" i="4"/>
  <c r="C483" i="4" s="1"/>
  <c r="D482" i="4"/>
  <c r="B482" i="4"/>
  <c r="A482" i="4"/>
  <c r="C482" i="4" s="1"/>
  <c r="D481" i="4"/>
  <c r="B481" i="4"/>
  <c r="A481" i="4"/>
  <c r="C481" i="4" s="1"/>
  <c r="D480" i="4"/>
  <c r="B480" i="4"/>
  <c r="A480" i="4"/>
  <c r="C480" i="4" s="1"/>
  <c r="D479" i="4"/>
  <c r="B479" i="4"/>
  <c r="A479" i="4"/>
  <c r="C479" i="4" s="1"/>
  <c r="D478" i="4"/>
  <c r="B478" i="4"/>
  <c r="A478" i="4"/>
  <c r="C478" i="4" s="1"/>
  <c r="D477" i="4"/>
  <c r="C477" i="4"/>
  <c r="B477" i="4"/>
  <c r="A477" i="4"/>
  <c r="D476" i="4"/>
  <c r="B476" i="4"/>
  <c r="A476" i="4"/>
  <c r="C476" i="4" s="1"/>
  <c r="D475" i="4"/>
  <c r="B475" i="4"/>
  <c r="A475" i="4"/>
  <c r="C475" i="4" s="1"/>
  <c r="D474" i="4"/>
  <c r="B474" i="4"/>
  <c r="A474" i="4"/>
  <c r="C474" i="4" s="1"/>
  <c r="D473" i="4"/>
  <c r="B473" i="4"/>
  <c r="A473" i="4"/>
  <c r="C473" i="4" s="1"/>
  <c r="D472" i="4"/>
  <c r="B472" i="4"/>
  <c r="A472" i="4"/>
  <c r="C472" i="4" s="1"/>
  <c r="D471" i="4"/>
  <c r="B471" i="4"/>
  <c r="A471" i="4"/>
  <c r="M471" i="4" s="1"/>
  <c r="D470" i="4"/>
  <c r="B470" i="4"/>
  <c r="A470" i="4"/>
  <c r="C470" i="4" s="1"/>
  <c r="D469" i="4"/>
  <c r="B469" i="4"/>
  <c r="A469" i="4"/>
  <c r="C469" i="4" s="1"/>
  <c r="D468" i="4"/>
  <c r="C468" i="4"/>
  <c r="B468" i="4"/>
  <c r="A468" i="4"/>
  <c r="D467" i="4"/>
  <c r="B467" i="4"/>
  <c r="A467" i="4"/>
  <c r="C467" i="4" s="1"/>
  <c r="D466" i="4"/>
  <c r="B466" i="4"/>
  <c r="A466" i="4"/>
  <c r="C466" i="4" s="1"/>
  <c r="D465" i="4"/>
  <c r="B465" i="4"/>
  <c r="A465" i="4"/>
  <c r="C465" i="4" s="1"/>
  <c r="D464" i="4"/>
  <c r="B464" i="4"/>
  <c r="A464" i="4"/>
  <c r="C464" i="4" s="1"/>
  <c r="D463" i="4"/>
  <c r="B463" i="4"/>
  <c r="A463" i="4"/>
  <c r="C463" i="4" s="1"/>
  <c r="D462" i="4"/>
  <c r="B462" i="4"/>
  <c r="A462" i="4"/>
  <c r="C462" i="4" s="1"/>
  <c r="D461" i="4"/>
  <c r="B461" i="4"/>
  <c r="A461" i="4"/>
  <c r="M461" i="4" s="1"/>
  <c r="D460" i="4"/>
  <c r="B460" i="4"/>
  <c r="A460" i="4"/>
  <c r="C460" i="4" s="1"/>
  <c r="D459" i="4"/>
  <c r="B459" i="4"/>
  <c r="A459" i="4"/>
  <c r="C459" i="4" s="1"/>
  <c r="D458" i="4"/>
  <c r="B458" i="4"/>
  <c r="A458" i="4"/>
  <c r="C458" i="4" s="1"/>
  <c r="D457" i="4"/>
  <c r="C457" i="4"/>
  <c r="B457" i="4"/>
  <c r="A457" i="4"/>
  <c r="D456" i="4"/>
  <c r="C456" i="4"/>
  <c r="B456" i="4"/>
  <c r="A456" i="4"/>
  <c r="D455" i="4"/>
  <c r="B455" i="4"/>
  <c r="A455" i="4"/>
  <c r="C455" i="4" s="1"/>
  <c r="D454" i="4"/>
  <c r="B454" i="4"/>
  <c r="A454" i="4"/>
  <c r="C454" i="4" s="1"/>
  <c r="D453" i="4"/>
  <c r="B453" i="4"/>
  <c r="A453" i="4"/>
  <c r="C453" i="4" s="1"/>
  <c r="D452" i="4"/>
  <c r="B452" i="4"/>
  <c r="A452" i="4"/>
  <c r="C452" i="4" s="1"/>
  <c r="D451" i="4"/>
  <c r="B451" i="4"/>
  <c r="A451" i="4"/>
  <c r="M451" i="4" s="1"/>
  <c r="D450" i="4"/>
  <c r="B450" i="4"/>
  <c r="A450" i="4"/>
  <c r="C450" i="4" s="1"/>
  <c r="D449" i="4"/>
  <c r="B449" i="4"/>
  <c r="A449" i="4"/>
  <c r="C449" i="4" s="1"/>
  <c r="D448" i="4"/>
  <c r="B448" i="4"/>
  <c r="A448" i="4"/>
  <c r="C448" i="4" s="1"/>
  <c r="D447" i="4"/>
  <c r="B447" i="4"/>
  <c r="A447" i="4"/>
  <c r="C447" i="4" s="1"/>
  <c r="D446" i="4"/>
  <c r="B446" i="4"/>
  <c r="A446" i="4"/>
  <c r="C446" i="4" s="1"/>
  <c r="D445" i="4"/>
  <c r="B445" i="4"/>
  <c r="A445" i="4"/>
  <c r="C445" i="4" s="1"/>
  <c r="D444" i="4"/>
  <c r="B444" i="4"/>
  <c r="A444" i="4"/>
  <c r="C444" i="4" s="1"/>
  <c r="D443" i="4"/>
  <c r="B443" i="4"/>
  <c r="A443" i="4"/>
  <c r="C443" i="4" s="1"/>
  <c r="D442" i="4"/>
  <c r="B442" i="4"/>
  <c r="A442" i="4"/>
  <c r="C442" i="4" s="1"/>
  <c r="D441" i="4"/>
  <c r="B441" i="4"/>
  <c r="A441" i="4"/>
  <c r="M441" i="4" s="1"/>
  <c r="D440" i="4"/>
  <c r="B440" i="4"/>
  <c r="A440" i="4"/>
  <c r="C440" i="4" s="1"/>
  <c r="D439" i="4"/>
  <c r="B439" i="4"/>
  <c r="A439" i="4"/>
  <c r="C439" i="4" s="1"/>
  <c r="D438" i="4"/>
  <c r="B438" i="4"/>
  <c r="A438" i="4"/>
  <c r="C438" i="4" s="1"/>
  <c r="D437" i="4"/>
  <c r="B437" i="4"/>
  <c r="A437" i="4"/>
  <c r="C437" i="4" s="1"/>
  <c r="D436" i="4"/>
  <c r="B436" i="4"/>
  <c r="A436" i="4"/>
  <c r="C436" i="4" s="1"/>
  <c r="D435" i="4"/>
  <c r="B435" i="4"/>
  <c r="A435" i="4"/>
  <c r="C435" i="4" s="1"/>
  <c r="D434" i="4"/>
  <c r="B434" i="4"/>
  <c r="A434" i="4"/>
  <c r="C434" i="4" s="1"/>
  <c r="D433" i="4"/>
  <c r="B433" i="4"/>
  <c r="A433" i="4"/>
  <c r="C433" i="4" s="1"/>
  <c r="D432" i="4"/>
  <c r="B432" i="4"/>
  <c r="A432" i="4"/>
  <c r="C432" i="4" s="1"/>
  <c r="D431" i="4"/>
  <c r="B431" i="4"/>
  <c r="A431" i="4"/>
  <c r="C431" i="4" s="1"/>
  <c r="D430" i="4"/>
  <c r="B430" i="4"/>
  <c r="A430" i="4"/>
  <c r="C430" i="4" s="1"/>
  <c r="D429" i="4"/>
  <c r="B429" i="4"/>
  <c r="A429" i="4"/>
  <c r="C429" i="4" s="1"/>
  <c r="D428" i="4"/>
  <c r="B428" i="4"/>
  <c r="A428" i="4"/>
  <c r="C428" i="4" s="1"/>
  <c r="D427" i="4"/>
  <c r="B427" i="4"/>
  <c r="A427" i="4"/>
  <c r="C427" i="4" s="1"/>
  <c r="D426" i="4"/>
  <c r="B426" i="4"/>
  <c r="A426" i="4"/>
  <c r="C426" i="4" s="1"/>
  <c r="D425" i="4"/>
  <c r="B425" i="4"/>
  <c r="A425" i="4"/>
  <c r="C425" i="4" s="1"/>
  <c r="D424" i="4"/>
  <c r="B424" i="4"/>
  <c r="A424" i="4"/>
  <c r="C424" i="4" s="1"/>
  <c r="D423" i="4"/>
  <c r="B423" i="4"/>
  <c r="A423" i="4"/>
  <c r="C423" i="4" s="1"/>
  <c r="D422" i="4"/>
  <c r="B422" i="4"/>
  <c r="A422" i="4"/>
  <c r="C422" i="4" s="1"/>
  <c r="D421" i="4"/>
  <c r="B421" i="4"/>
  <c r="A421" i="4"/>
  <c r="M421" i="4" s="1"/>
  <c r="D420" i="4"/>
  <c r="B420" i="4"/>
  <c r="A420" i="4"/>
  <c r="C420" i="4" s="1"/>
  <c r="D419" i="4"/>
  <c r="B419" i="4"/>
  <c r="A419" i="4"/>
  <c r="C419" i="4" s="1"/>
  <c r="D418" i="4"/>
  <c r="B418" i="4"/>
  <c r="A418" i="4"/>
  <c r="C418" i="4" s="1"/>
  <c r="D417" i="4"/>
  <c r="B417" i="4"/>
  <c r="A417" i="4"/>
  <c r="C417" i="4" s="1"/>
  <c r="D416" i="4"/>
  <c r="B416" i="4"/>
  <c r="A416" i="4"/>
  <c r="C416" i="4" s="1"/>
  <c r="D415" i="4"/>
  <c r="B415" i="4"/>
  <c r="A415" i="4"/>
  <c r="C415" i="4" s="1"/>
  <c r="D414" i="4"/>
  <c r="B414" i="4"/>
  <c r="A414" i="4"/>
  <c r="C414" i="4" s="1"/>
  <c r="D413" i="4"/>
  <c r="B413" i="4"/>
  <c r="A413" i="4"/>
  <c r="C413" i="4" s="1"/>
  <c r="D412" i="4"/>
  <c r="B412" i="4"/>
  <c r="A412" i="4"/>
  <c r="C412" i="4" s="1"/>
  <c r="D411" i="4"/>
  <c r="B411" i="4"/>
  <c r="A411" i="4"/>
  <c r="C411" i="4" s="1"/>
  <c r="D410" i="4"/>
  <c r="B410" i="4"/>
  <c r="A410" i="4"/>
  <c r="C410" i="4" s="1"/>
  <c r="D409" i="4"/>
  <c r="B409" i="4"/>
  <c r="A409" i="4"/>
  <c r="C409" i="4" s="1"/>
  <c r="D408" i="4"/>
  <c r="B408" i="4"/>
  <c r="A408" i="4"/>
  <c r="C408" i="4" s="1"/>
  <c r="D407" i="4"/>
  <c r="B407" i="4"/>
  <c r="A407" i="4"/>
  <c r="C407" i="4" s="1"/>
  <c r="D406" i="4"/>
  <c r="B406" i="4"/>
  <c r="A406" i="4"/>
  <c r="C406" i="4" s="1"/>
  <c r="D405" i="4"/>
  <c r="B405" i="4"/>
  <c r="A405" i="4"/>
  <c r="C405" i="4" s="1"/>
  <c r="D404" i="4"/>
  <c r="B404" i="4"/>
  <c r="A404" i="4"/>
  <c r="C404" i="4" s="1"/>
  <c r="D403" i="4"/>
  <c r="B403" i="4"/>
  <c r="A403" i="4"/>
  <c r="C403" i="4" s="1"/>
  <c r="D402" i="4"/>
  <c r="B402" i="4"/>
  <c r="A402" i="4"/>
  <c r="C402" i="4" s="1"/>
  <c r="D401" i="4"/>
  <c r="B401" i="4"/>
  <c r="A401" i="4"/>
  <c r="C401" i="4" s="1"/>
  <c r="D400" i="4"/>
  <c r="B400" i="4"/>
  <c r="A400" i="4"/>
  <c r="C400" i="4" s="1"/>
  <c r="D399" i="4"/>
  <c r="B399" i="4"/>
  <c r="A399" i="4"/>
  <c r="C399" i="4" s="1"/>
  <c r="D398" i="4"/>
  <c r="B398" i="4"/>
  <c r="A398" i="4"/>
  <c r="C398" i="4" s="1"/>
  <c r="D397" i="4"/>
  <c r="B397" i="4"/>
  <c r="A397" i="4"/>
  <c r="C397" i="4" s="1"/>
  <c r="D396" i="4"/>
  <c r="B396" i="4"/>
  <c r="A396" i="4"/>
  <c r="C396" i="4" s="1"/>
  <c r="D395" i="4"/>
  <c r="B395" i="4"/>
  <c r="A395" i="4"/>
  <c r="C395" i="4" s="1"/>
  <c r="D394" i="4"/>
  <c r="B394" i="4"/>
  <c r="A394" i="4"/>
  <c r="C394" i="4" s="1"/>
  <c r="D393" i="4"/>
  <c r="B393" i="4"/>
  <c r="A393" i="4"/>
  <c r="C393" i="4" s="1"/>
  <c r="D392" i="4"/>
  <c r="B392" i="4"/>
  <c r="A392" i="4"/>
  <c r="C392" i="4" s="1"/>
  <c r="D391" i="4"/>
  <c r="B391" i="4"/>
  <c r="A391" i="4"/>
  <c r="M391" i="4" s="1"/>
  <c r="D390" i="4"/>
  <c r="B390" i="4"/>
  <c r="A390" i="4"/>
  <c r="C390" i="4" s="1"/>
  <c r="D389" i="4"/>
  <c r="B389" i="4"/>
  <c r="A389" i="4"/>
  <c r="C389" i="4" s="1"/>
  <c r="D388" i="4"/>
  <c r="B388" i="4"/>
  <c r="A388" i="4"/>
  <c r="C388" i="4" s="1"/>
  <c r="D387" i="4"/>
  <c r="B387" i="4"/>
  <c r="A387" i="4"/>
  <c r="C387" i="4" s="1"/>
  <c r="D386" i="4"/>
  <c r="B386" i="4"/>
  <c r="A386" i="4"/>
  <c r="C386" i="4" s="1"/>
  <c r="D385" i="4"/>
  <c r="B385" i="4"/>
  <c r="A385" i="4"/>
  <c r="C385" i="4" s="1"/>
  <c r="D384" i="4"/>
  <c r="C384" i="4"/>
  <c r="B384" i="4"/>
  <c r="A384" i="4"/>
  <c r="D383" i="4"/>
  <c r="B383" i="4"/>
  <c r="A383" i="4"/>
  <c r="C383" i="4" s="1"/>
  <c r="D382" i="4"/>
  <c r="B382" i="4"/>
  <c r="A382" i="4"/>
  <c r="C382" i="4" s="1"/>
  <c r="D381" i="4"/>
  <c r="B381" i="4"/>
  <c r="A381" i="4"/>
  <c r="M381" i="4" s="1"/>
  <c r="D380" i="4"/>
  <c r="B380" i="4"/>
  <c r="A380" i="4"/>
  <c r="C380" i="4" s="1"/>
  <c r="D379" i="4"/>
  <c r="B379" i="4"/>
  <c r="A379" i="4"/>
  <c r="C379" i="4" s="1"/>
  <c r="D378" i="4"/>
  <c r="B378" i="4"/>
  <c r="A378" i="4"/>
  <c r="C378" i="4" s="1"/>
  <c r="D377" i="4"/>
  <c r="B377" i="4"/>
  <c r="A377" i="4"/>
  <c r="C377" i="4" s="1"/>
  <c r="D376" i="4"/>
  <c r="B376" i="4"/>
  <c r="A376" i="4"/>
  <c r="C376" i="4" s="1"/>
  <c r="D375" i="4"/>
  <c r="B375" i="4"/>
  <c r="A375" i="4"/>
  <c r="C375" i="4" s="1"/>
  <c r="D374" i="4"/>
  <c r="B374" i="4"/>
  <c r="A374" i="4"/>
  <c r="C374" i="4" s="1"/>
  <c r="D373" i="4"/>
  <c r="B373" i="4"/>
  <c r="A373" i="4"/>
  <c r="C373" i="4" s="1"/>
  <c r="D372" i="4"/>
  <c r="B372" i="4"/>
  <c r="A372" i="4"/>
  <c r="C372" i="4" s="1"/>
  <c r="D371" i="4"/>
  <c r="B371" i="4"/>
  <c r="A371" i="4"/>
  <c r="D370" i="4"/>
  <c r="B370" i="4"/>
  <c r="A370" i="4"/>
  <c r="C370" i="4" s="1"/>
  <c r="D369" i="4"/>
  <c r="B369" i="4"/>
  <c r="A369" i="4"/>
  <c r="C369" i="4" s="1"/>
  <c r="D368" i="4"/>
  <c r="B368" i="4"/>
  <c r="A368" i="4"/>
  <c r="C368" i="4" s="1"/>
  <c r="D367" i="4"/>
  <c r="B367" i="4"/>
  <c r="A367" i="4"/>
  <c r="C367" i="4" s="1"/>
  <c r="D366" i="4"/>
  <c r="B366" i="4"/>
  <c r="A366" i="4"/>
  <c r="C366" i="4" s="1"/>
  <c r="D365" i="4"/>
  <c r="B365" i="4"/>
  <c r="A365" i="4"/>
  <c r="C365" i="4" s="1"/>
  <c r="D364" i="4"/>
  <c r="B364" i="4"/>
  <c r="A364" i="4"/>
  <c r="C364" i="4" s="1"/>
  <c r="D363" i="4"/>
  <c r="B363" i="4"/>
  <c r="A363" i="4"/>
  <c r="C363" i="4" s="1"/>
  <c r="D362" i="4"/>
  <c r="B362" i="4"/>
  <c r="A362" i="4"/>
  <c r="C362" i="4" s="1"/>
  <c r="D361" i="4"/>
  <c r="B361" i="4"/>
  <c r="A361" i="4"/>
  <c r="C361" i="4" s="1"/>
  <c r="D360" i="4"/>
  <c r="B360" i="4"/>
  <c r="A360" i="4"/>
  <c r="C360" i="4" s="1"/>
  <c r="D359" i="4"/>
  <c r="C359" i="4"/>
  <c r="B359" i="4"/>
  <c r="A359" i="4"/>
  <c r="D358" i="4"/>
  <c r="B358" i="4"/>
  <c r="A358" i="4"/>
  <c r="C358" i="4" s="1"/>
  <c r="D357" i="4"/>
  <c r="B357" i="4"/>
  <c r="A357" i="4"/>
  <c r="C357" i="4" s="1"/>
  <c r="D356" i="4"/>
  <c r="B356" i="4"/>
  <c r="A356" i="4"/>
  <c r="C356" i="4" s="1"/>
  <c r="D355" i="4"/>
  <c r="B355" i="4"/>
  <c r="A355" i="4"/>
  <c r="C355" i="4" s="1"/>
  <c r="D354" i="4"/>
  <c r="B354" i="4"/>
  <c r="A354" i="4"/>
  <c r="C354" i="4" s="1"/>
  <c r="D353" i="4"/>
  <c r="B353" i="4"/>
  <c r="A353" i="4"/>
  <c r="C353" i="4" s="1"/>
  <c r="D352" i="4"/>
  <c r="B352" i="4"/>
  <c r="A352" i="4"/>
  <c r="C352" i="4" s="1"/>
  <c r="D351" i="4"/>
  <c r="B351" i="4"/>
  <c r="A351" i="4"/>
  <c r="M351" i="4" s="1"/>
  <c r="D350" i="4"/>
  <c r="B350" i="4"/>
  <c r="A350" i="4"/>
  <c r="C350" i="4" s="1"/>
  <c r="D349" i="4"/>
  <c r="B349" i="4"/>
  <c r="A349" i="4"/>
  <c r="C349" i="4" s="1"/>
  <c r="D348" i="4"/>
  <c r="B348" i="4"/>
  <c r="A348" i="4"/>
  <c r="C348" i="4" s="1"/>
  <c r="D347" i="4"/>
  <c r="B347" i="4"/>
  <c r="A347" i="4"/>
  <c r="C347" i="4" s="1"/>
  <c r="D346" i="4"/>
  <c r="B346" i="4"/>
  <c r="A346" i="4"/>
  <c r="C346" i="4" s="1"/>
  <c r="D345" i="4"/>
  <c r="B345" i="4"/>
  <c r="A345" i="4"/>
  <c r="C345" i="4" s="1"/>
  <c r="D344" i="4"/>
  <c r="B344" i="4"/>
  <c r="A344" i="4"/>
  <c r="C344" i="4" s="1"/>
  <c r="D343" i="4"/>
  <c r="B343" i="4"/>
  <c r="A343" i="4"/>
  <c r="C343" i="4" s="1"/>
  <c r="D342" i="4"/>
  <c r="B342" i="4"/>
  <c r="A342" i="4"/>
  <c r="C342" i="4" s="1"/>
  <c r="D341" i="4"/>
  <c r="B341" i="4"/>
  <c r="A341" i="4"/>
  <c r="M341" i="4" s="1"/>
  <c r="D340" i="4"/>
  <c r="B340" i="4"/>
  <c r="A340" i="4"/>
  <c r="C340" i="4" s="1"/>
  <c r="D339" i="4"/>
  <c r="B339" i="4"/>
  <c r="A339" i="4"/>
  <c r="C339" i="4" s="1"/>
  <c r="D338" i="4"/>
  <c r="B338" i="4"/>
  <c r="A338" i="4"/>
  <c r="C338" i="4" s="1"/>
  <c r="D337" i="4"/>
  <c r="B337" i="4"/>
  <c r="A337" i="4"/>
  <c r="C337" i="4" s="1"/>
  <c r="D336" i="4"/>
  <c r="B336" i="4"/>
  <c r="A336" i="4"/>
  <c r="C336" i="4" s="1"/>
  <c r="D335" i="4"/>
  <c r="B335" i="4"/>
  <c r="A335" i="4"/>
  <c r="C335" i="4" s="1"/>
  <c r="D334" i="4"/>
  <c r="B334" i="4"/>
  <c r="A334" i="4"/>
  <c r="C334" i="4" s="1"/>
  <c r="D333" i="4"/>
  <c r="B333" i="4"/>
  <c r="A333" i="4"/>
  <c r="C333" i="4" s="1"/>
  <c r="D332" i="4"/>
  <c r="B332" i="4"/>
  <c r="A332" i="4"/>
  <c r="C332" i="4" s="1"/>
  <c r="D331" i="4"/>
  <c r="B331" i="4"/>
  <c r="A331" i="4"/>
  <c r="C331" i="4" s="1"/>
  <c r="D330" i="4"/>
  <c r="B330" i="4"/>
  <c r="A330" i="4"/>
  <c r="C330" i="4" s="1"/>
  <c r="D329" i="4"/>
  <c r="B329" i="4"/>
  <c r="A329" i="4"/>
  <c r="C329" i="4" s="1"/>
  <c r="D328" i="4"/>
  <c r="B328" i="4"/>
  <c r="A328" i="4"/>
  <c r="C328" i="4" s="1"/>
  <c r="D327" i="4"/>
  <c r="B327" i="4"/>
  <c r="A327" i="4"/>
  <c r="C327" i="4" s="1"/>
  <c r="D326" i="4"/>
  <c r="B326" i="4"/>
  <c r="A326" i="4"/>
  <c r="C326" i="4" s="1"/>
  <c r="D325" i="4"/>
  <c r="B325" i="4"/>
  <c r="A325" i="4"/>
  <c r="C325" i="4" s="1"/>
  <c r="D324" i="4"/>
  <c r="B324" i="4"/>
  <c r="A324" i="4"/>
  <c r="C324" i="4" s="1"/>
  <c r="D323" i="4"/>
  <c r="B323" i="4"/>
  <c r="A323" i="4"/>
  <c r="C323" i="4" s="1"/>
  <c r="D322" i="4"/>
  <c r="B322" i="4"/>
  <c r="A322" i="4"/>
  <c r="C322" i="4" s="1"/>
  <c r="D321" i="4"/>
  <c r="B321" i="4"/>
  <c r="A321" i="4"/>
  <c r="M321" i="4" s="1"/>
  <c r="D320" i="4"/>
  <c r="B320" i="4"/>
  <c r="A320" i="4"/>
  <c r="C320" i="4" s="1"/>
  <c r="D319" i="4"/>
  <c r="B319" i="4"/>
  <c r="A319" i="4"/>
  <c r="C319" i="4" s="1"/>
  <c r="D318" i="4"/>
  <c r="B318" i="4"/>
  <c r="A318" i="4"/>
  <c r="C318" i="4" s="1"/>
  <c r="D317" i="4"/>
  <c r="B317" i="4"/>
  <c r="A317" i="4"/>
  <c r="C317" i="4" s="1"/>
  <c r="D316" i="4"/>
  <c r="B316" i="4"/>
  <c r="A316" i="4"/>
  <c r="C316" i="4" s="1"/>
  <c r="D315" i="4"/>
  <c r="B315" i="4"/>
  <c r="A315" i="4"/>
  <c r="C315" i="4" s="1"/>
  <c r="D314" i="4"/>
  <c r="B314" i="4"/>
  <c r="A314" i="4"/>
  <c r="C314" i="4" s="1"/>
  <c r="D313" i="4"/>
  <c r="B313" i="4"/>
  <c r="A313" i="4"/>
  <c r="C313" i="4" s="1"/>
  <c r="D312" i="4"/>
  <c r="B312" i="4"/>
  <c r="A312" i="4"/>
  <c r="C312" i="4" s="1"/>
  <c r="D311" i="4"/>
  <c r="B311" i="4"/>
  <c r="A311" i="4"/>
  <c r="M311" i="4" s="1"/>
  <c r="D310" i="4"/>
  <c r="B310" i="4"/>
  <c r="A310" i="4"/>
  <c r="C310" i="4" s="1"/>
  <c r="D309" i="4"/>
  <c r="B309" i="4"/>
  <c r="A309" i="4"/>
  <c r="C309" i="4" s="1"/>
  <c r="D308" i="4"/>
  <c r="B308" i="4"/>
  <c r="A308" i="4"/>
  <c r="C308" i="4" s="1"/>
  <c r="D307" i="4"/>
  <c r="B307" i="4"/>
  <c r="A307" i="4"/>
  <c r="C307" i="4" s="1"/>
  <c r="D306" i="4"/>
  <c r="B306" i="4"/>
  <c r="A306" i="4"/>
  <c r="C306" i="4" s="1"/>
  <c r="D305" i="4"/>
  <c r="B305" i="4"/>
  <c r="A305" i="4"/>
  <c r="C305" i="4" s="1"/>
  <c r="D304" i="4"/>
  <c r="C304" i="4"/>
  <c r="B304" i="4"/>
  <c r="A304" i="4"/>
  <c r="D303" i="4"/>
  <c r="B303" i="4"/>
  <c r="A303" i="4"/>
  <c r="C303" i="4" s="1"/>
  <c r="D302" i="4"/>
  <c r="B302" i="4"/>
  <c r="A302" i="4"/>
  <c r="C302" i="4" s="1"/>
  <c r="D301" i="4"/>
  <c r="B301" i="4"/>
  <c r="A301" i="4"/>
  <c r="D300" i="4"/>
  <c r="B300" i="4"/>
  <c r="A300" i="4"/>
  <c r="C300" i="4" s="1"/>
  <c r="D299" i="4"/>
  <c r="C299" i="4"/>
  <c r="B299" i="4"/>
  <c r="A299" i="4"/>
  <c r="D298" i="4"/>
  <c r="B298" i="4"/>
  <c r="A298" i="4"/>
  <c r="C298" i="4" s="1"/>
  <c r="D297" i="4"/>
  <c r="B297" i="4"/>
  <c r="A297" i="4"/>
  <c r="C297" i="4" s="1"/>
  <c r="D296" i="4"/>
  <c r="B296" i="4"/>
  <c r="A296" i="4"/>
  <c r="C296" i="4" s="1"/>
  <c r="D295" i="4"/>
  <c r="B295" i="4"/>
  <c r="A295" i="4"/>
  <c r="C295" i="4" s="1"/>
  <c r="D294" i="4"/>
  <c r="B294" i="4"/>
  <c r="A294" i="4"/>
  <c r="C294" i="4" s="1"/>
  <c r="D293" i="4"/>
  <c r="B293" i="4"/>
  <c r="A293" i="4"/>
  <c r="C293" i="4" s="1"/>
  <c r="D292" i="4"/>
  <c r="B292" i="4"/>
  <c r="A292" i="4"/>
  <c r="C292" i="4" s="1"/>
  <c r="D288" i="4"/>
  <c r="B288" i="4"/>
  <c r="A288" i="4"/>
  <c r="D287" i="4"/>
  <c r="B287" i="4"/>
  <c r="A287" i="4"/>
  <c r="C287" i="4" s="1"/>
  <c r="D286" i="4"/>
  <c r="B286" i="4"/>
  <c r="A286" i="4"/>
  <c r="C286" i="4" s="1"/>
  <c r="D285" i="4"/>
  <c r="B285" i="4"/>
  <c r="A285" i="4"/>
  <c r="C285" i="4" s="1"/>
  <c r="D284" i="4"/>
  <c r="B284" i="4"/>
  <c r="A284" i="4"/>
  <c r="C284" i="4" s="1"/>
  <c r="D283" i="4"/>
  <c r="B283" i="4"/>
  <c r="A283" i="4"/>
  <c r="C283" i="4" s="1"/>
  <c r="D282" i="4"/>
  <c r="B282" i="4"/>
  <c r="A282" i="4"/>
  <c r="C282" i="4" s="1"/>
  <c r="D281" i="4"/>
  <c r="B281" i="4"/>
  <c r="A281" i="4"/>
  <c r="C281" i="4" s="1"/>
  <c r="D280" i="4"/>
  <c r="B280" i="4"/>
  <c r="A280" i="4"/>
  <c r="C280" i="4" s="1"/>
  <c r="D279" i="4"/>
  <c r="B279" i="4"/>
  <c r="A279" i="4"/>
  <c r="C279" i="4" s="1"/>
  <c r="D278" i="4"/>
  <c r="B278" i="4"/>
  <c r="A278" i="4"/>
  <c r="M278" i="4" s="1"/>
  <c r="D277" i="4"/>
  <c r="B277" i="4"/>
  <c r="A277" i="4"/>
  <c r="C277" i="4" s="1"/>
  <c r="D276" i="4"/>
  <c r="B276" i="4"/>
  <c r="A276" i="4"/>
  <c r="C276" i="4" s="1"/>
  <c r="D275" i="4"/>
  <c r="B275" i="4"/>
  <c r="A275" i="4"/>
  <c r="C275" i="4" s="1"/>
  <c r="D274" i="4"/>
  <c r="B274" i="4"/>
  <c r="A274" i="4"/>
  <c r="C274" i="4" s="1"/>
  <c r="D273" i="4"/>
  <c r="B273" i="4"/>
  <c r="A273" i="4"/>
  <c r="C273" i="4" s="1"/>
  <c r="D272" i="4"/>
  <c r="B272" i="4"/>
  <c r="A272" i="4"/>
  <c r="C272" i="4" s="1"/>
  <c r="D271" i="4"/>
  <c r="B271" i="4"/>
  <c r="A271" i="4"/>
  <c r="C271" i="4" s="1"/>
  <c r="D270" i="4"/>
  <c r="B270" i="4"/>
  <c r="A270" i="4"/>
  <c r="C270" i="4" s="1"/>
  <c r="D269" i="4"/>
  <c r="B269" i="4"/>
  <c r="A269" i="4"/>
  <c r="C269" i="4" s="1"/>
  <c r="D268" i="4"/>
  <c r="B268" i="4"/>
  <c r="A268" i="4"/>
  <c r="M268" i="4" s="1"/>
  <c r="D267" i="4"/>
  <c r="B267" i="4"/>
  <c r="A267" i="4"/>
  <c r="C267" i="4" s="1"/>
  <c r="D266" i="4"/>
  <c r="B266" i="4"/>
  <c r="A266" i="4"/>
  <c r="C266" i="4" s="1"/>
  <c r="D265" i="4"/>
  <c r="C265" i="4"/>
  <c r="B265" i="4"/>
  <c r="A265" i="4"/>
  <c r="D264" i="4"/>
  <c r="B264" i="4"/>
  <c r="A264" i="4"/>
  <c r="C264" i="4" s="1"/>
  <c r="D263" i="4"/>
  <c r="B263" i="4"/>
  <c r="A263" i="4"/>
  <c r="C263" i="4" s="1"/>
  <c r="D262" i="4"/>
  <c r="B262" i="4"/>
  <c r="A262" i="4"/>
  <c r="C262" i="4" s="1"/>
  <c r="D261" i="4"/>
  <c r="B261" i="4"/>
  <c r="A261" i="4"/>
  <c r="C261" i="4" s="1"/>
  <c r="D260" i="4"/>
  <c r="B260" i="4"/>
  <c r="A260" i="4"/>
  <c r="C260" i="4" s="1"/>
  <c r="D259" i="4"/>
  <c r="B259" i="4"/>
  <c r="A259" i="4"/>
  <c r="C259" i="4" s="1"/>
  <c r="D258" i="4"/>
  <c r="B258" i="4"/>
  <c r="A258" i="4"/>
  <c r="D257" i="4"/>
  <c r="B257" i="4"/>
  <c r="A257" i="4"/>
  <c r="C257" i="4" s="1"/>
  <c r="D256" i="4"/>
  <c r="B256" i="4"/>
  <c r="A256" i="4"/>
  <c r="C256" i="4" s="1"/>
  <c r="D255" i="4"/>
  <c r="B255" i="4"/>
  <c r="A255" i="4"/>
  <c r="C255" i="4" s="1"/>
  <c r="D254" i="4"/>
  <c r="B254" i="4"/>
  <c r="A254" i="4"/>
  <c r="C254" i="4" s="1"/>
  <c r="D253" i="4"/>
  <c r="B253" i="4"/>
  <c r="A253" i="4"/>
  <c r="C253" i="4" s="1"/>
  <c r="D252" i="4"/>
  <c r="C252" i="4"/>
  <c r="B252" i="4"/>
  <c r="A252" i="4"/>
  <c r="D251" i="4"/>
  <c r="B251" i="4"/>
  <c r="A251" i="4"/>
  <c r="C251" i="4" s="1"/>
  <c r="D250" i="4"/>
  <c r="B250" i="4"/>
  <c r="A250" i="4"/>
  <c r="C250" i="4" s="1"/>
  <c r="D249" i="4"/>
  <c r="B249" i="4"/>
  <c r="A249" i="4"/>
  <c r="C249" i="4" s="1"/>
  <c r="D248" i="4"/>
  <c r="B248" i="4"/>
  <c r="A248" i="4"/>
  <c r="D247" i="4"/>
  <c r="B247" i="4"/>
  <c r="A247" i="4"/>
  <c r="C247" i="4" s="1"/>
  <c r="D246" i="4"/>
  <c r="B246" i="4"/>
  <c r="A246" i="4"/>
  <c r="C246" i="4" s="1"/>
  <c r="D245" i="4"/>
  <c r="B245" i="4"/>
  <c r="A245" i="4"/>
  <c r="C245" i="4" s="1"/>
  <c r="D244" i="4"/>
  <c r="B244" i="4"/>
  <c r="A244" i="4"/>
  <c r="C244" i="4" s="1"/>
  <c r="D243" i="4"/>
  <c r="B243" i="4"/>
  <c r="A243" i="4"/>
  <c r="C243" i="4" s="1"/>
  <c r="D242" i="4"/>
  <c r="B242" i="4"/>
  <c r="A242" i="4"/>
  <c r="C242" i="4" s="1"/>
  <c r="D241" i="4"/>
  <c r="B241" i="4"/>
  <c r="A241" i="4"/>
  <c r="C241" i="4" s="1"/>
  <c r="D240" i="4"/>
  <c r="C240" i="4"/>
  <c r="B240" i="4"/>
  <c r="A240" i="4"/>
  <c r="D239" i="4"/>
  <c r="B239" i="4"/>
  <c r="A239" i="4"/>
  <c r="C239" i="4" s="1"/>
  <c r="D238" i="4"/>
  <c r="B238" i="4"/>
  <c r="A238" i="4"/>
  <c r="C238" i="4" s="1"/>
  <c r="D237" i="4"/>
  <c r="B237" i="4"/>
  <c r="A237" i="4"/>
  <c r="C237" i="4" s="1"/>
  <c r="D236" i="4"/>
  <c r="B236" i="4"/>
  <c r="A236" i="4"/>
  <c r="C236" i="4" s="1"/>
  <c r="D235" i="4"/>
  <c r="B235" i="4"/>
  <c r="A235" i="4"/>
  <c r="C235" i="4" s="1"/>
  <c r="D234" i="4"/>
  <c r="B234" i="4"/>
  <c r="A234" i="4"/>
  <c r="C234" i="4" s="1"/>
  <c r="D233" i="4"/>
  <c r="B233" i="4"/>
  <c r="A233" i="4"/>
  <c r="C233" i="4" s="1"/>
  <c r="D232" i="4"/>
  <c r="B232" i="4"/>
  <c r="A232" i="4"/>
  <c r="C232" i="4" s="1"/>
  <c r="D231" i="4"/>
  <c r="B231" i="4"/>
  <c r="A231" i="4"/>
  <c r="C231" i="4" s="1"/>
  <c r="D230" i="4"/>
  <c r="B230" i="4"/>
  <c r="A230" i="4"/>
  <c r="C230" i="4" s="1"/>
  <c r="D229" i="4"/>
  <c r="B229" i="4"/>
  <c r="A229" i="4"/>
  <c r="C229" i="4" s="1"/>
  <c r="D228" i="4"/>
  <c r="B228" i="4"/>
  <c r="A228" i="4"/>
  <c r="C228" i="4" s="1"/>
  <c r="D227" i="4"/>
  <c r="B227" i="4"/>
  <c r="A227" i="4"/>
  <c r="C227" i="4" s="1"/>
  <c r="D226" i="4"/>
  <c r="C226" i="4"/>
  <c r="B226" i="4"/>
  <c r="A226" i="4"/>
  <c r="D225" i="4"/>
  <c r="B225" i="4"/>
  <c r="A225" i="4"/>
  <c r="C225" i="4" s="1"/>
  <c r="D224" i="4"/>
  <c r="B224" i="4"/>
  <c r="A224" i="4"/>
  <c r="C224" i="4" s="1"/>
  <c r="D223" i="4"/>
  <c r="B223" i="4"/>
  <c r="A223" i="4"/>
  <c r="C223" i="4" s="1"/>
  <c r="D222" i="4"/>
  <c r="B222" i="4"/>
  <c r="A222" i="4"/>
  <c r="C222" i="4" s="1"/>
  <c r="D221" i="4"/>
  <c r="C221" i="4"/>
  <c r="B221" i="4"/>
  <c r="A221" i="4"/>
  <c r="D220" i="4"/>
  <c r="B220" i="4"/>
  <c r="A220" i="4"/>
  <c r="C220" i="4" s="1"/>
  <c r="D219" i="4"/>
  <c r="B219" i="4"/>
  <c r="A219" i="4"/>
  <c r="C219" i="4" s="1"/>
  <c r="D218" i="4"/>
  <c r="B218" i="4"/>
  <c r="A218" i="4"/>
  <c r="M218" i="4" s="1"/>
  <c r="D217" i="4"/>
  <c r="B217" i="4"/>
  <c r="A217" i="4"/>
  <c r="C217" i="4" s="1"/>
  <c r="D216" i="4"/>
  <c r="B216" i="4"/>
  <c r="A216" i="4"/>
  <c r="C216" i="4" s="1"/>
  <c r="D215" i="4"/>
  <c r="B215" i="4"/>
  <c r="A215" i="4"/>
  <c r="C215" i="4" s="1"/>
  <c r="D214" i="4"/>
  <c r="B214" i="4"/>
  <c r="A214" i="4"/>
  <c r="C214" i="4" s="1"/>
  <c r="D213" i="4"/>
  <c r="B213" i="4"/>
  <c r="A213" i="4"/>
  <c r="C213" i="4" s="1"/>
  <c r="D212" i="4"/>
  <c r="B212" i="4"/>
  <c r="A212" i="4"/>
  <c r="C212" i="4" s="1"/>
  <c r="D211" i="4"/>
  <c r="B211" i="4"/>
  <c r="A211" i="4"/>
  <c r="C211" i="4" s="1"/>
  <c r="D210" i="4"/>
  <c r="B210" i="4"/>
  <c r="A210" i="4"/>
  <c r="C210" i="4" s="1"/>
  <c r="D209" i="4"/>
  <c r="B209" i="4"/>
  <c r="A209" i="4"/>
  <c r="C209" i="4" s="1"/>
  <c r="M208" i="4"/>
  <c r="D208" i="4"/>
  <c r="C208" i="4"/>
  <c r="B208" i="4"/>
  <c r="A208" i="4"/>
  <c r="D207" i="4"/>
  <c r="B207" i="4"/>
  <c r="A207" i="4"/>
  <c r="C207" i="4" s="1"/>
  <c r="D206" i="4"/>
  <c r="B206" i="4"/>
  <c r="A206" i="4"/>
  <c r="C206" i="4" s="1"/>
  <c r="D205" i="4"/>
  <c r="B205" i="4"/>
  <c r="A205" i="4"/>
  <c r="C205" i="4" s="1"/>
  <c r="D204" i="4"/>
  <c r="B204" i="4"/>
  <c r="A204" i="4"/>
  <c r="C204" i="4" s="1"/>
  <c r="D203" i="4"/>
  <c r="B203" i="4"/>
  <c r="A203" i="4"/>
  <c r="C203" i="4" s="1"/>
  <c r="D202" i="4"/>
  <c r="B202" i="4"/>
  <c r="A202" i="4"/>
  <c r="C202" i="4" s="1"/>
  <c r="D201" i="4"/>
  <c r="B201" i="4"/>
  <c r="A201" i="4"/>
  <c r="C201" i="4" s="1"/>
  <c r="D200" i="4"/>
  <c r="B200" i="4"/>
  <c r="A200" i="4"/>
  <c r="C200" i="4" s="1"/>
  <c r="D199" i="4"/>
  <c r="B199" i="4"/>
  <c r="A199" i="4"/>
  <c r="C199" i="4" s="1"/>
  <c r="D198" i="4"/>
  <c r="B198" i="4"/>
  <c r="A198" i="4"/>
  <c r="D197" i="4"/>
  <c r="B197" i="4"/>
  <c r="A197" i="4"/>
  <c r="C197" i="4" s="1"/>
  <c r="D196" i="4"/>
  <c r="B196" i="4"/>
  <c r="A196" i="4"/>
  <c r="C196" i="4" s="1"/>
  <c r="D195" i="4"/>
  <c r="B195" i="4"/>
  <c r="A195" i="4"/>
  <c r="C195" i="4" s="1"/>
  <c r="D194" i="4"/>
  <c r="B194" i="4"/>
  <c r="A194" i="4"/>
  <c r="C194" i="4" s="1"/>
  <c r="D193" i="4"/>
  <c r="B193" i="4"/>
  <c r="A193" i="4"/>
  <c r="C193" i="4" s="1"/>
  <c r="D192" i="4"/>
  <c r="B192" i="4"/>
  <c r="A192" i="4"/>
  <c r="C192" i="4" s="1"/>
  <c r="D191" i="4"/>
  <c r="B191" i="4"/>
  <c r="A191" i="4"/>
  <c r="C191" i="4" s="1"/>
  <c r="D190" i="4"/>
  <c r="B190" i="4"/>
  <c r="A190" i="4"/>
  <c r="C190" i="4" s="1"/>
  <c r="D189" i="4"/>
  <c r="B189" i="4"/>
  <c r="A189" i="4"/>
  <c r="C189" i="4" s="1"/>
  <c r="D188" i="4"/>
  <c r="B188" i="4"/>
  <c r="A188" i="4"/>
  <c r="D187" i="4"/>
  <c r="B187" i="4"/>
  <c r="A187" i="4"/>
  <c r="C187" i="4" s="1"/>
  <c r="D186" i="4"/>
  <c r="B186" i="4"/>
  <c r="A186" i="4"/>
  <c r="C186" i="4" s="1"/>
  <c r="D185" i="4"/>
  <c r="B185" i="4"/>
  <c r="A185" i="4"/>
  <c r="C185" i="4" s="1"/>
  <c r="D184" i="4"/>
  <c r="B184" i="4"/>
  <c r="A184" i="4"/>
  <c r="C184" i="4" s="1"/>
  <c r="D183" i="4"/>
  <c r="B183" i="4"/>
  <c r="A183" i="4"/>
  <c r="C183" i="4" s="1"/>
  <c r="D182" i="4"/>
  <c r="B182" i="4"/>
  <c r="A182" i="4"/>
  <c r="C182" i="4" s="1"/>
  <c r="D181" i="4"/>
  <c r="B181" i="4"/>
  <c r="A181" i="4"/>
  <c r="C181" i="4" s="1"/>
  <c r="D180" i="4"/>
  <c r="B180" i="4"/>
  <c r="A180" i="4"/>
  <c r="C180" i="4" s="1"/>
  <c r="D179" i="4"/>
  <c r="B179" i="4"/>
  <c r="A179" i="4"/>
  <c r="C179" i="4" s="1"/>
  <c r="M178" i="4"/>
  <c r="D178" i="4"/>
  <c r="B178" i="4"/>
  <c r="A178" i="4"/>
  <c r="C178" i="4" s="1"/>
  <c r="D177" i="4"/>
  <c r="B177" i="4"/>
  <c r="A177" i="4"/>
  <c r="C177" i="4" s="1"/>
  <c r="D176" i="4"/>
  <c r="B176" i="4"/>
  <c r="A176" i="4"/>
  <c r="C176" i="4" s="1"/>
  <c r="D175" i="4"/>
  <c r="B175" i="4"/>
  <c r="A175" i="4"/>
  <c r="C175" i="4" s="1"/>
  <c r="D174" i="4"/>
  <c r="B174" i="4"/>
  <c r="A174" i="4"/>
  <c r="C174" i="4" s="1"/>
  <c r="D173" i="4"/>
  <c r="B173" i="4"/>
  <c r="A173" i="4"/>
  <c r="C173" i="4" s="1"/>
  <c r="D172" i="4"/>
  <c r="B172" i="4"/>
  <c r="A172" i="4"/>
  <c r="C172" i="4" s="1"/>
  <c r="D171" i="4"/>
  <c r="B171" i="4"/>
  <c r="A171" i="4"/>
  <c r="C171" i="4" s="1"/>
  <c r="D170" i="4"/>
  <c r="C170" i="4"/>
  <c r="B170" i="4"/>
  <c r="A170" i="4"/>
  <c r="D169" i="4"/>
  <c r="B169" i="4"/>
  <c r="A169" i="4"/>
  <c r="C169" i="4" s="1"/>
  <c r="D168" i="4"/>
  <c r="B168" i="4"/>
  <c r="A168" i="4"/>
  <c r="M168" i="4" s="1"/>
  <c r="D167" i="4"/>
  <c r="B167" i="4"/>
  <c r="A167" i="4"/>
  <c r="C167" i="4" s="1"/>
  <c r="D166" i="4"/>
  <c r="C166" i="4"/>
  <c r="B166" i="4"/>
  <c r="A166" i="4"/>
  <c r="D165" i="4"/>
  <c r="B165" i="4"/>
  <c r="A165" i="4"/>
  <c r="C165" i="4" s="1"/>
  <c r="D164" i="4"/>
  <c r="B164" i="4"/>
  <c r="A164" i="4"/>
  <c r="C164" i="4" s="1"/>
  <c r="D163" i="4"/>
  <c r="B163" i="4"/>
  <c r="A163" i="4"/>
  <c r="C163" i="4" s="1"/>
  <c r="D162" i="4"/>
  <c r="B162" i="4"/>
  <c r="A162" i="4"/>
  <c r="C162" i="4" s="1"/>
  <c r="D161" i="4"/>
  <c r="B161" i="4"/>
  <c r="A161" i="4"/>
  <c r="C161" i="4" s="1"/>
  <c r="D160" i="4"/>
  <c r="B160" i="4"/>
  <c r="A160" i="4"/>
  <c r="C160" i="4" s="1"/>
  <c r="D159" i="4"/>
  <c r="B159" i="4"/>
  <c r="A159" i="4"/>
  <c r="C159" i="4" s="1"/>
  <c r="D158" i="4"/>
  <c r="B158" i="4"/>
  <c r="A158" i="4"/>
  <c r="C158" i="4" s="1"/>
  <c r="D157" i="4"/>
  <c r="B157" i="4"/>
  <c r="A157" i="4"/>
  <c r="C157" i="4" s="1"/>
  <c r="D156" i="4"/>
  <c r="B156" i="4"/>
  <c r="A156" i="4"/>
  <c r="C156" i="4" s="1"/>
  <c r="D155" i="4"/>
  <c r="B155" i="4"/>
  <c r="A155" i="4"/>
  <c r="C155" i="4" s="1"/>
  <c r="D154" i="4"/>
  <c r="B154" i="4"/>
  <c r="A154" i="4"/>
  <c r="C154" i="4" s="1"/>
  <c r="D153" i="4"/>
  <c r="B153" i="4"/>
  <c r="A153" i="4"/>
  <c r="C153" i="4" s="1"/>
  <c r="D152" i="4"/>
  <c r="B152" i="4"/>
  <c r="A152" i="4"/>
  <c r="C152" i="4" s="1"/>
  <c r="D151" i="4"/>
  <c r="B151" i="4"/>
  <c r="A151" i="4"/>
  <c r="C151" i="4" s="1"/>
  <c r="D150" i="4"/>
  <c r="B150" i="4"/>
  <c r="A150" i="4"/>
  <c r="C150" i="4" s="1"/>
  <c r="D149" i="4"/>
  <c r="B149" i="4"/>
  <c r="A149" i="4"/>
  <c r="C149" i="4" s="1"/>
  <c r="D148" i="4"/>
  <c r="B148" i="4"/>
  <c r="A148" i="4"/>
  <c r="M148" i="4" s="1"/>
  <c r="D147" i="4"/>
  <c r="B147" i="4"/>
  <c r="A147" i="4"/>
  <c r="C147" i="4" s="1"/>
  <c r="D146" i="4"/>
  <c r="B146" i="4"/>
  <c r="A146" i="4"/>
  <c r="C146" i="4" s="1"/>
  <c r="D145" i="4"/>
  <c r="B145" i="4"/>
  <c r="A145" i="4"/>
  <c r="C145" i="4" s="1"/>
  <c r="D144" i="4"/>
  <c r="B144" i="4"/>
  <c r="A144" i="4"/>
  <c r="C144" i="4" s="1"/>
  <c r="D143" i="4"/>
  <c r="B143" i="4"/>
  <c r="A143" i="4"/>
  <c r="C143" i="4" s="1"/>
  <c r="D142" i="4"/>
  <c r="B142" i="4"/>
  <c r="A142" i="4"/>
  <c r="C142" i="4" s="1"/>
  <c r="D141" i="4"/>
  <c r="B141" i="4"/>
  <c r="A141" i="4"/>
  <c r="C141" i="4" s="1"/>
  <c r="D140" i="4"/>
  <c r="B140" i="4"/>
  <c r="A140" i="4"/>
  <c r="C140" i="4" s="1"/>
  <c r="D139" i="4"/>
  <c r="B139" i="4"/>
  <c r="A139" i="4"/>
  <c r="C139" i="4" s="1"/>
  <c r="D138" i="4"/>
  <c r="B138" i="4"/>
  <c r="A138" i="4"/>
  <c r="M138" i="4" s="1"/>
  <c r="D137" i="4"/>
  <c r="B137" i="4"/>
  <c r="A137" i="4"/>
  <c r="C137" i="4" s="1"/>
  <c r="D136" i="4"/>
  <c r="B136" i="4"/>
  <c r="A136" i="4"/>
  <c r="C136" i="4" s="1"/>
  <c r="D135" i="4"/>
  <c r="B135" i="4"/>
  <c r="A135" i="4"/>
  <c r="C135" i="4" s="1"/>
  <c r="D134" i="4"/>
  <c r="B134" i="4"/>
  <c r="A134" i="4"/>
  <c r="C134" i="4" s="1"/>
  <c r="D133" i="4"/>
  <c r="B133" i="4"/>
  <c r="A133" i="4"/>
  <c r="C133" i="4" s="1"/>
  <c r="D132" i="4"/>
  <c r="B132" i="4"/>
  <c r="A132" i="4"/>
  <c r="C132" i="4" s="1"/>
  <c r="D131" i="4"/>
  <c r="B131" i="4"/>
  <c r="A131" i="4"/>
  <c r="C131" i="4" s="1"/>
  <c r="D130" i="4"/>
  <c r="B130" i="4"/>
  <c r="A130" i="4"/>
  <c r="C130" i="4" s="1"/>
  <c r="D129" i="4"/>
  <c r="B129" i="4"/>
  <c r="A129" i="4"/>
  <c r="C129" i="4" s="1"/>
  <c r="D128" i="4"/>
  <c r="B128" i="4"/>
  <c r="A128" i="4"/>
  <c r="D127" i="4"/>
  <c r="B127" i="4"/>
  <c r="A127" i="4"/>
  <c r="C127" i="4" s="1"/>
  <c r="D126" i="4"/>
  <c r="B126" i="4"/>
  <c r="A126" i="4"/>
  <c r="C126" i="4" s="1"/>
  <c r="D125" i="4"/>
  <c r="B125" i="4"/>
  <c r="A125" i="4"/>
  <c r="C125" i="4" s="1"/>
  <c r="D124" i="4"/>
  <c r="B124" i="4"/>
  <c r="A124" i="4"/>
  <c r="C124" i="4" s="1"/>
  <c r="D123" i="4"/>
  <c r="B123" i="4"/>
  <c r="A123" i="4"/>
  <c r="C123" i="4" s="1"/>
  <c r="D122" i="4"/>
  <c r="B122" i="4"/>
  <c r="A122" i="4"/>
  <c r="C122" i="4" s="1"/>
  <c r="D121" i="4"/>
  <c r="B121" i="4"/>
  <c r="A121" i="4"/>
  <c r="C121" i="4" s="1"/>
  <c r="D120" i="4"/>
  <c r="B120" i="4"/>
  <c r="A120" i="4"/>
  <c r="C120" i="4" s="1"/>
  <c r="D119" i="4"/>
  <c r="B119" i="4"/>
  <c r="A119" i="4"/>
  <c r="C119" i="4" s="1"/>
  <c r="D118" i="4"/>
  <c r="B118" i="4"/>
  <c r="A118" i="4"/>
  <c r="M118" i="4" s="1"/>
  <c r="D117" i="4"/>
  <c r="B117" i="4"/>
  <c r="A117" i="4"/>
  <c r="C117" i="4" s="1"/>
  <c r="D116" i="4"/>
  <c r="B116" i="4"/>
  <c r="A116" i="4"/>
  <c r="C116" i="4" s="1"/>
  <c r="D115" i="4"/>
  <c r="B115" i="4"/>
  <c r="A115" i="4"/>
  <c r="C115" i="4" s="1"/>
  <c r="D114" i="4"/>
  <c r="B114" i="4"/>
  <c r="A114" i="4"/>
  <c r="C114" i="4" s="1"/>
  <c r="D113" i="4"/>
  <c r="B113" i="4"/>
  <c r="A113" i="4"/>
  <c r="C113" i="4" s="1"/>
  <c r="D112" i="4"/>
  <c r="B112" i="4"/>
  <c r="A112" i="4"/>
  <c r="C112" i="4" s="1"/>
  <c r="D111" i="4"/>
  <c r="B111" i="4"/>
  <c r="A111" i="4"/>
  <c r="C111" i="4" s="1"/>
  <c r="D110" i="4"/>
  <c r="B110" i="4"/>
  <c r="A110" i="4"/>
  <c r="C110" i="4" s="1"/>
  <c r="D109" i="4"/>
  <c r="B109" i="4"/>
  <c r="A109" i="4"/>
  <c r="C109" i="4" s="1"/>
  <c r="D108" i="4"/>
  <c r="B108" i="4"/>
  <c r="A108" i="4"/>
  <c r="M108" i="4" s="1"/>
  <c r="D107" i="4"/>
  <c r="B107" i="4"/>
  <c r="A107" i="4"/>
  <c r="C107" i="4" s="1"/>
  <c r="D106" i="4"/>
  <c r="B106" i="4"/>
  <c r="A106" i="4"/>
  <c r="C106" i="4" s="1"/>
  <c r="D105" i="4"/>
  <c r="B105" i="4"/>
  <c r="A105" i="4"/>
  <c r="C105" i="4" s="1"/>
  <c r="D104" i="4"/>
  <c r="B104" i="4"/>
  <c r="A104" i="4"/>
  <c r="C104" i="4" s="1"/>
  <c r="D103" i="4"/>
  <c r="B103" i="4"/>
  <c r="A103" i="4"/>
  <c r="C103" i="4" s="1"/>
  <c r="D102" i="4"/>
  <c r="B102" i="4"/>
  <c r="A102" i="4"/>
  <c r="C102" i="4" s="1"/>
  <c r="D101" i="4"/>
  <c r="B101" i="4"/>
  <c r="A101" i="4"/>
  <c r="C101" i="4" s="1"/>
  <c r="D100" i="4"/>
  <c r="B100" i="4"/>
  <c r="A100" i="4"/>
  <c r="C100" i="4" s="1"/>
  <c r="D99" i="4"/>
  <c r="B99" i="4"/>
  <c r="A99" i="4"/>
  <c r="C99" i="4" s="1"/>
  <c r="D98" i="4"/>
  <c r="B98" i="4"/>
  <c r="A98" i="4"/>
  <c r="M98" i="4" s="1"/>
  <c r="D97" i="4"/>
  <c r="B97" i="4"/>
  <c r="A97" i="4"/>
  <c r="C97" i="4" s="1"/>
  <c r="D96" i="4"/>
  <c r="B96" i="4"/>
  <c r="A96" i="4"/>
  <c r="C96" i="4" s="1"/>
  <c r="D95" i="4"/>
  <c r="B95" i="4"/>
  <c r="A95" i="4"/>
  <c r="C95" i="4" s="1"/>
  <c r="D94" i="4"/>
  <c r="B94" i="4"/>
  <c r="A94" i="4"/>
  <c r="C94" i="4" s="1"/>
  <c r="D93" i="4"/>
  <c r="B93" i="4"/>
  <c r="A93" i="4"/>
  <c r="C93" i="4" s="1"/>
  <c r="D92" i="4"/>
  <c r="B92" i="4"/>
  <c r="A92" i="4"/>
  <c r="C92" i="4" s="1"/>
  <c r="D91" i="4"/>
  <c r="B91" i="4"/>
  <c r="A91" i="4"/>
  <c r="C91" i="4" s="1"/>
  <c r="D90" i="4"/>
  <c r="B90" i="4"/>
  <c r="A90" i="4"/>
  <c r="C90" i="4" s="1"/>
  <c r="D89" i="4"/>
  <c r="B89" i="4"/>
  <c r="A89" i="4"/>
  <c r="C89" i="4" s="1"/>
  <c r="D88" i="4"/>
  <c r="B88" i="4"/>
  <c r="A88" i="4"/>
  <c r="M88" i="4" s="1"/>
  <c r="D87" i="4"/>
  <c r="B87" i="4"/>
  <c r="A87" i="4"/>
  <c r="C87" i="4" s="1"/>
  <c r="D86" i="4"/>
  <c r="B86" i="4"/>
  <c r="A86" i="4"/>
  <c r="C86" i="4" s="1"/>
  <c r="D85" i="4"/>
  <c r="B85" i="4"/>
  <c r="A85" i="4"/>
  <c r="C85" i="4" s="1"/>
  <c r="D84" i="4"/>
  <c r="B84" i="4"/>
  <c r="A84" i="4"/>
  <c r="C84" i="4" s="1"/>
  <c r="D83" i="4"/>
  <c r="C83" i="4"/>
  <c r="B83" i="4"/>
  <c r="A83" i="4"/>
  <c r="D82" i="4"/>
  <c r="B82" i="4"/>
  <c r="A82" i="4"/>
  <c r="C82" i="4" s="1"/>
  <c r="D81" i="4"/>
  <c r="B81" i="4"/>
  <c r="A81" i="4"/>
  <c r="C81" i="4" s="1"/>
  <c r="D80" i="4"/>
  <c r="B80" i="4"/>
  <c r="A80" i="4"/>
  <c r="C80" i="4" s="1"/>
  <c r="D79" i="4"/>
  <c r="B79" i="4"/>
  <c r="A79" i="4"/>
  <c r="C79" i="4" s="1"/>
  <c r="M78" i="4"/>
  <c r="D78" i="4"/>
  <c r="B78" i="4"/>
  <c r="A78" i="4"/>
  <c r="C78" i="4" s="1"/>
  <c r="D77" i="4"/>
  <c r="B77" i="4"/>
  <c r="A77" i="4"/>
  <c r="C77" i="4" s="1"/>
  <c r="D76" i="4"/>
  <c r="B76" i="4"/>
  <c r="A76" i="4"/>
  <c r="C76" i="4" s="1"/>
  <c r="D75" i="4"/>
  <c r="B75" i="4"/>
  <c r="A75" i="4"/>
  <c r="C75" i="4" s="1"/>
  <c r="D74" i="4"/>
  <c r="B74" i="4"/>
  <c r="A74" i="4"/>
  <c r="C74" i="4" s="1"/>
  <c r="D73" i="4"/>
  <c r="B73" i="4"/>
  <c r="A73" i="4"/>
  <c r="C73" i="4" s="1"/>
  <c r="D72" i="4"/>
  <c r="B72" i="4"/>
  <c r="A72" i="4"/>
  <c r="C72" i="4" s="1"/>
  <c r="D71" i="4"/>
  <c r="B71" i="4"/>
  <c r="A71" i="4"/>
  <c r="C71" i="4" s="1"/>
  <c r="D70" i="4"/>
  <c r="B70" i="4"/>
  <c r="A70" i="4"/>
  <c r="C70" i="4" s="1"/>
  <c r="D69" i="4"/>
  <c r="B69" i="4"/>
  <c r="A69" i="4"/>
  <c r="C69" i="4" s="1"/>
  <c r="D68" i="4"/>
  <c r="B68" i="4"/>
  <c r="A68" i="4"/>
  <c r="D67" i="4"/>
  <c r="B67" i="4"/>
  <c r="A67" i="4"/>
  <c r="C67" i="4" s="1"/>
  <c r="D66" i="4"/>
  <c r="B66" i="4"/>
  <c r="A66" i="4"/>
  <c r="C66" i="4" s="1"/>
  <c r="D65" i="4"/>
  <c r="B65" i="4"/>
  <c r="A65" i="4"/>
  <c r="C65" i="4" s="1"/>
  <c r="D64" i="4"/>
  <c r="B64" i="4"/>
  <c r="A64" i="4"/>
  <c r="C64" i="4" s="1"/>
  <c r="D63" i="4"/>
  <c r="B63" i="4"/>
  <c r="A63" i="4"/>
  <c r="C63" i="4" s="1"/>
  <c r="D62" i="4"/>
  <c r="B62" i="4"/>
  <c r="A62" i="4"/>
  <c r="C62" i="4" s="1"/>
  <c r="D61" i="4"/>
  <c r="B61" i="4"/>
  <c r="A61" i="4"/>
  <c r="C61" i="4" s="1"/>
  <c r="D60" i="4"/>
  <c r="B60" i="4"/>
  <c r="A60" i="4"/>
  <c r="C60" i="4" s="1"/>
  <c r="D59" i="4"/>
  <c r="B59" i="4"/>
  <c r="A59" i="4"/>
  <c r="C59" i="4" s="1"/>
  <c r="D58" i="4"/>
  <c r="B58" i="4"/>
  <c r="A58" i="4"/>
  <c r="D57" i="4"/>
  <c r="B57" i="4"/>
  <c r="A57" i="4"/>
  <c r="C57" i="4" s="1"/>
  <c r="D56" i="4"/>
  <c r="B56" i="4"/>
  <c r="A56" i="4"/>
  <c r="C56" i="4" s="1"/>
  <c r="D55" i="4"/>
  <c r="B55" i="4"/>
  <c r="A55" i="4"/>
  <c r="C55" i="4" s="1"/>
  <c r="D54" i="4"/>
  <c r="B54" i="4"/>
  <c r="A54" i="4"/>
  <c r="C54" i="4" s="1"/>
  <c r="D53" i="4"/>
  <c r="B53" i="4"/>
  <c r="A53" i="4"/>
  <c r="C53" i="4" s="1"/>
  <c r="D52" i="4"/>
  <c r="B52" i="4"/>
  <c r="A52" i="4"/>
  <c r="C52" i="4" s="1"/>
  <c r="D51" i="4"/>
  <c r="B51" i="4"/>
  <c r="A51" i="4"/>
  <c r="C51" i="4" s="1"/>
  <c r="D50" i="4"/>
  <c r="B50" i="4"/>
  <c r="A50" i="4"/>
  <c r="C50" i="4" s="1"/>
  <c r="D49" i="4"/>
  <c r="B49" i="4"/>
  <c r="A49" i="4"/>
  <c r="C49" i="4" s="1"/>
  <c r="H79" i="3"/>
  <c r="G79" i="3"/>
  <c r="F79" i="3"/>
  <c r="E79" i="3"/>
  <c r="D79" i="3"/>
  <c r="C79" i="3"/>
  <c r="B79" i="3"/>
  <c r="C65" i="3"/>
  <c r="B65" i="3"/>
  <c r="C64" i="3"/>
  <c r="B64" i="3"/>
  <c r="D64" i="3" s="1"/>
  <c r="C63" i="3"/>
  <c r="B63" i="3"/>
  <c r="C62" i="3"/>
  <c r="B62" i="3"/>
  <c r="C61" i="3"/>
  <c r="B61" i="3"/>
  <c r="D61" i="3" s="1"/>
  <c r="C60" i="3"/>
  <c r="B60" i="3"/>
  <c r="C59" i="3"/>
  <c r="B59" i="3"/>
  <c r="D59" i="3" s="1"/>
  <c r="D36" i="3"/>
  <c r="E53" i="8" s="1"/>
  <c r="D35" i="3"/>
  <c r="E52" i="8" s="1"/>
  <c r="D34" i="3"/>
  <c r="E51" i="8" s="1"/>
  <c r="D33" i="3"/>
  <c r="E50" i="8" s="1"/>
  <c r="D32" i="3"/>
  <c r="E49" i="8" s="1"/>
  <c r="D31" i="3"/>
  <c r="E48" i="8" s="1"/>
  <c r="F30" i="3"/>
  <c r="G47" i="8" s="1"/>
  <c r="D30" i="3"/>
  <c r="E47" i="8" s="1"/>
  <c r="C21" i="3"/>
  <c r="C20" i="3"/>
  <c r="C19" i="3"/>
  <c r="C28" i="1" s="1"/>
  <c r="C18" i="3"/>
  <c r="C27" i="1" s="1"/>
  <c r="C17" i="3"/>
  <c r="C16" i="3"/>
  <c r="C25" i="1" s="1"/>
  <c r="C15" i="3"/>
  <c r="C14" i="3"/>
  <c r="C13" i="3"/>
  <c r="C22" i="1" s="1"/>
  <c r="C12" i="3"/>
  <c r="C11" i="3"/>
  <c r="C10" i="3"/>
  <c r="C9" i="3"/>
  <c r="C18" i="1" s="1"/>
  <c r="C8" i="3"/>
  <c r="C17" i="1" s="1"/>
  <c r="C7" i="3"/>
  <c r="C6" i="3"/>
  <c r="C15" i="1" s="1"/>
  <c r="C5" i="3"/>
  <c r="C30" i="7" s="1"/>
  <c r="C4" i="3"/>
  <c r="C3" i="3"/>
  <c r="C10" i="7" s="1"/>
  <c r="AU242" i="2"/>
  <c r="G242" i="2"/>
  <c r="E242" i="2"/>
  <c r="C242" i="2"/>
  <c r="B242" i="2"/>
  <c r="A242" i="2"/>
  <c r="AU241" i="2"/>
  <c r="G241" i="2"/>
  <c r="B241" i="2"/>
  <c r="AU240" i="2"/>
  <c r="G240" i="2"/>
  <c r="F240" i="2"/>
  <c r="D240" i="2"/>
  <c r="C240" i="2"/>
  <c r="B240" i="2"/>
  <c r="G239" i="2"/>
  <c r="D239" i="2"/>
  <c r="A239" i="2"/>
  <c r="AU238" i="2"/>
  <c r="G238" i="2"/>
  <c r="E238" i="2"/>
  <c r="C238" i="2"/>
  <c r="G237" i="2"/>
  <c r="F237" i="2"/>
  <c r="E237" i="2"/>
  <c r="B237" i="2"/>
  <c r="G236" i="2"/>
  <c r="E236" i="2"/>
  <c r="AU235" i="2"/>
  <c r="G235" i="2"/>
  <c r="F235" i="2"/>
  <c r="D235" i="2"/>
  <c r="AU234" i="2"/>
  <c r="G234" i="2"/>
  <c r="A234" i="2"/>
  <c r="G233" i="2"/>
  <c r="F233" i="2"/>
  <c r="D233" i="2"/>
  <c r="C233" i="2"/>
  <c r="B233" i="2"/>
  <c r="AU232" i="2"/>
  <c r="G232" i="2"/>
  <c r="C232" i="2"/>
  <c r="B232" i="2"/>
  <c r="A232" i="2"/>
  <c r="AU231" i="2"/>
  <c r="G231" i="2"/>
  <c r="F231" i="2"/>
  <c r="E231" i="2"/>
  <c r="B231" i="2"/>
  <c r="A231" i="2"/>
  <c r="U230" i="2"/>
  <c r="G230" i="2"/>
  <c r="F230" i="2"/>
  <c r="D230" i="2"/>
  <c r="C230" i="2"/>
  <c r="B230" i="2"/>
  <c r="AU229" i="2"/>
  <c r="U229" i="2"/>
  <c r="G229" i="2"/>
  <c r="A229" i="2"/>
  <c r="AU228" i="2"/>
  <c r="R228" i="2"/>
  <c r="G228" i="2"/>
  <c r="F228" i="2"/>
  <c r="E228" i="2"/>
  <c r="C228" i="2"/>
  <c r="U227" i="2"/>
  <c r="G227" i="2"/>
  <c r="F227" i="2"/>
  <c r="E227" i="2"/>
  <c r="C227" i="2"/>
  <c r="A227" i="2"/>
  <c r="AU226" i="2"/>
  <c r="U226" i="2"/>
  <c r="Q226" i="2"/>
  <c r="G226" i="2"/>
  <c r="B226" i="2"/>
  <c r="A226" i="2"/>
  <c r="G225" i="2"/>
  <c r="F225" i="2"/>
  <c r="E225" i="2"/>
  <c r="C225" i="2"/>
  <c r="B225" i="2"/>
  <c r="A225" i="2"/>
  <c r="G224" i="2"/>
  <c r="F224" i="2"/>
  <c r="D224" i="2"/>
  <c r="C224" i="2"/>
  <c r="B224" i="2"/>
  <c r="A224" i="2"/>
  <c r="AU223" i="2"/>
  <c r="G223" i="2"/>
  <c r="F223" i="2"/>
  <c r="B223" i="2"/>
  <c r="AU222" i="2"/>
  <c r="G222" i="2"/>
  <c r="E222" i="2"/>
  <c r="C222" i="2"/>
  <c r="B222" i="2"/>
  <c r="G221" i="2"/>
  <c r="F221" i="2"/>
  <c r="E221" i="2"/>
  <c r="D221" i="2"/>
  <c r="C221" i="2"/>
  <c r="B221" i="2"/>
  <c r="U220" i="2"/>
  <c r="G220" i="2"/>
  <c r="D220" i="2"/>
  <c r="AU219" i="2"/>
  <c r="G219" i="2"/>
  <c r="F219" i="2"/>
  <c r="E219" i="2"/>
  <c r="D219" i="2"/>
  <c r="B219" i="2"/>
  <c r="A219" i="2"/>
  <c r="AU218" i="2"/>
  <c r="G218" i="2"/>
  <c r="E218" i="2"/>
  <c r="D218" i="2"/>
  <c r="A218" i="2"/>
  <c r="AU217" i="2"/>
  <c r="T217" i="2"/>
  <c r="G217" i="2"/>
  <c r="F217" i="2"/>
  <c r="E217" i="2"/>
  <c r="D217" i="2"/>
  <c r="B217" i="2"/>
  <c r="G216" i="2"/>
  <c r="D216" i="2"/>
  <c r="C216" i="2"/>
  <c r="B216" i="2"/>
  <c r="A216" i="2"/>
  <c r="AU215" i="2"/>
  <c r="T215" i="2"/>
  <c r="G215" i="2"/>
  <c r="F215" i="2"/>
  <c r="D215" i="2"/>
  <c r="A215" i="2"/>
  <c r="AU214" i="2"/>
  <c r="G214" i="2"/>
  <c r="E214" i="2"/>
  <c r="D214" i="2"/>
  <c r="B214" i="2"/>
  <c r="A214" i="2"/>
  <c r="G213" i="2"/>
  <c r="E213" i="2"/>
  <c r="D213" i="2"/>
  <c r="C213" i="2"/>
  <c r="B213" i="2"/>
  <c r="A213" i="2"/>
  <c r="G212" i="2"/>
  <c r="E212" i="2"/>
  <c r="D212" i="2"/>
  <c r="C212" i="2"/>
  <c r="U211" i="2"/>
  <c r="R211" i="2"/>
  <c r="G211" i="2"/>
  <c r="D211" i="2"/>
  <c r="C211" i="2"/>
  <c r="AU210" i="2"/>
  <c r="T210" i="2"/>
  <c r="G210" i="2"/>
  <c r="A210" i="2"/>
  <c r="AU209" i="2"/>
  <c r="G209" i="2"/>
  <c r="F209" i="2"/>
  <c r="E209" i="2"/>
  <c r="C209" i="2"/>
  <c r="B209" i="2"/>
  <c r="G208" i="2"/>
  <c r="F208" i="2"/>
  <c r="E208" i="2"/>
  <c r="C208" i="2"/>
  <c r="B208" i="2"/>
  <c r="A208" i="2"/>
  <c r="G207" i="2"/>
  <c r="F207" i="2"/>
  <c r="G206" i="2"/>
  <c r="D206" i="2"/>
  <c r="C206" i="2"/>
  <c r="B206" i="2"/>
  <c r="G205" i="2"/>
  <c r="F205" i="2"/>
  <c r="E205" i="2"/>
  <c r="D205" i="2"/>
  <c r="B205" i="2"/>
  <c r="A205" i="2"/>
  <c r="AU204" i="2"/>
  <c r="T204" i="2"/>
  <c r="O204" i="2"/>
  <c r="G204" i="2"/>
  <c r="F204" i="2"/>
  <c r="AU203" i="2"/>
  <c r="G203" i="2"/>
  <c r="F203" i="2"/>
  <c r="D203" i="2"/>
  <c r="AU202" i="2"/>
  <c r="G202" i="2"/>
  <c r="C202" i="2"/>
  <c r="B202" i="2"/>
  <c r="A202" i="2"/>
  <c r="AU201" i="2"/>
  <c r="U201" i="2"/>
  <c r="G201" i="2"/>
  <c r="F201" i="2"/>
  <c r="E201" i="2"/>
  <c r="G200" i="2"/>
  <c r="E200" i="2"/>
  <c r="D200" i="2"/>
  <c r="C200" i="2"/>
  <c r="A200" i="2"/>
  <c r="AU199" i="2"/>
  <c r="U199" i="2"/>
  <c r="G199" i="2"/>
  <c r="B199" i="2"/>
  <c r="AU198" i="2"/>
  <c r="G198" i="2"/>
  <c r="F198" i="2"/>
  <c r="E198" i="2"/>
  <c r="C198" i="2"/>
  <c r="B198" i="2"/>
  <c r="A198" i="2"/>
  <c r="G197" i="2"/>
  <c r="D197" i="2"/>
  <c r="C197" i="2"/>
  <c r="A197" i="2"/>
  <c r="AU196" i="2"/>
  <c r="U196" i="2"/>
  <c r="G196" i="2"/>
  <c r="E196" i="2"/>
  <c r="C196" i="2"/>
  <c r="AU195" i="2"/>
  <c r="U195" i="2"/>
  <c r="G195" i="2"/>
  <c r="E195" i="2"/>
  <c r="C195" i="2"/>
  <c r="B195" i="2"/>
  <c r="A195" i="2"/>
  <c r="G194" i="2"/>
  <c r="F194" i="2"/>
  <c r="D194" i="2"/>
  <c r="C194" i="2"/>
  <c r="B194" i="2"/>
  <c r="AU193" i="2"/>
  <c r="G193" i="2"/>
  <c r="F193" i="2"/>
  <c r="D193" i="2"/>
  <c r="C193" i="2"/>
  <c r="B193" i="2"/>
  <c r="A193" i="2"/>
  <c r="G192" i="2"/>
  <c r="F192" i="2"/>
  <c r="E192" i="2"/>
  <c r="D192" i="2"/>
  <c r="B192" i="2"/>
  <c r="AU191" i="2"/>
  <c r="G191" i="2"/>
  <c r="A191" i="2"/>
  <c r="AU190" i="2"/>
  <c r="G190" i="2"/>
  <c r="E190" i="2"/>
  <c r="D190" i="2"/>
  <c r="B190" i="2"/>
  <c r="A190" i="2"/>
  <c r="AU189" i="2"/>
  <c r="G189" i="2"/>
  <c r="B189" i="2"/>
  <c r="AU188" i="2"/>
  <c r="G188" i="2"/>
  <c r="F188" i="2"/>
  <c r="D188" i="2"/>
  <c r="B188" i="2"/>
  <c r="A188" i="2"/>
  <c r="AU187" i="2"/>
  <c r="G187" i="2"/>
  <c r="F187" i="2"/>
  <c r="E187" i="2"/>
  <c r="D187" i="2"/>
  <c r="A187" i="2"/>
  <c r="AU186" i="2"/>
  <c r="G186" i="2"/>
  <c r="A186" i="2"/>
  <c r="AU185" i="2"/>
  <c r="U185" i="2"/>
  <c r="G185" i="2"/>
  <c r="F185" i="2"/>
  <c r="E185" i="2"/>
  <c r="D185" i="2"/>
  <c r="B185" i="2"/>
  <c r="AU184" i="2"/>
  <c r="G184" i="2"/>
  <c r="A184" i="2"/>
  <c r="AU183" i="2"/>
  <c r="G183" i="2"/>
  <c r="D183" i="2"/>
  <c r="B183" i="2"/>
  <c r="A183" i="2"/>
  <c r="AU182" i="2"/>
  <c r="G182" i="2"/>
  <c r="AU181" i="2"/>
  <c r="G181" i="2"/>
  <c r="F181" i="2"/>
  <c r="E181" i="2"/>
  <c r="D181" i="2"/>
  <c r="A181" i="2"/>
  <c r="G180" i="2"/>
  <c r="D180" i="2"/>
  <c r="B180" i="2"/>
  <c r="AU179" i="2"/>
  <c r="G179" i="2"/>
  <c r="F179" i="2"/>
  <c r="E179" i="2"/>
  <c r="AU178" i="2"/>
  <c r="G178" i="2"/>
  <c r="F178" i="2"/>
  <c r="E178" i="2"/>
  <c r="D178" i="2"/>
  <c r="A178" i="2"/>
  <c r="G177" i="2"/>
  <c r="D177" i="2"/>
  <c r="B177" i="2"/>
  <c r="A177" i="2"/>
  <c r="AU176" i="2"/>
  <c r="G176" i="2"/>
  <c r="F176" i="2"/>
  <c r="E176" i="2"/>
  <c r="D176" i="2"/>
  <c r="B176" i="2"/>
  <c r="G175" i="2"/>
  <c r="F175" i="2"/>
  <c r="E175" i="2"/>
  <c r="B175" i="2"/>
  <c r="A175" i="2"/>
  <c r="AU174" i="2"/>
  <c r="G174" i="2"/>
  <c r="F174" i="2"/>
  <c r="E174" i="2"/>
  <c r="D174" i="2"/>
  <c r="G173" i="2"/>
  <c r="F173" i="2"/>
  <c r="E173" i="2"/>
  <c r="D173" i="2"/>
  <c r="AU172" i="2"/>
  <c r="U172" i="2"/>
  <c r="G172" i="2"/>
  <c r="E172" i="2"/>
  <c r="A172" i="2"/>
  <c r="AU171" i="2"/>
  <c r="G171" i="2"/>
  <c r="E171" i="2"/>
  <c r="D171" i="2"/>
  <c r="A171" i="2"/>
  <c r="G170" i="2"/>
  <c r="E170" i="2"/>
  <c r="D170" i="2"/>
  <c r="AU169" i="2"/>
  <c r="U169" i="2"/>
  <c r="Q169" i="2"/>
  <c r="G169" i="2"/>
  <c r="E169" i="2"/>
  <c r="B169" i="2"/>
  <c r="A169" i="2"/>
  <c r="AU168" i="2"/>
  <c r="G168" i="2"/>
  <c r="F168" i="2"/>
  <c r="E168" i="2"/>
  <c r="D168" i="2"/>
  <c r="B168" i="2"/>
  <c r="AU167" i="2"/>
  <c r="O167" i="2"/>
  <c r="G167" i="2"/>
  <c r="B167" i="2"/>
  <c r="A167" i="2"/>
  <c r="AU166" i="2"/>
  <c r="S166" i="2"/>
  <c r="G166" i="2"/>
  <c r="E166" i="2"/>
  <c r="G165" i="2"/>
  <c r="E165" i="2"/>
  <c r="D165" i="2"/>
  <c r="A165" i="2"/>
  <c r="AU164" i="2"/>
  <c r="G164" i="2"/>
  <c r="B164" i="2"/>
  <c r="AU163" i="2"/>
  <c r="G163" i="2"/>
  <c r="E163" i="2"/>
  <c r="D163" i="2"/>
  <c r="B163" i="2"/>
  <c r="A163" i="2"/>
  <c r="G162" i="2"/>
  <c r="D162" i="2"/>
  <c r="B162" i="2"/>
  <c r="AU161" i="2"/>
  <c r="U161" i="2"/>
  <c r="G161" i="2"/>
  <c r="D161" i="2"/>
  <c r="A161" i="2"/>
  <c r="G160" i="2"/>
  <c r="D160" i="2"/>
  <c r="B160" i="2"/>
  <c r="A160" i="2"/>
  <c r="AU159" i="2"/>
  <c r="G159" i="2"/>
  <c r="F159" i="2"/>
  <c r="E159" i="2"/>
  <c r="AU158" i="2"/>
  <c r="G158" i="2"/>
  <c r="E158" i="2"/>
  <c r="B158" i="2"/>
  <c r="AU157" i="2"/>
  <c r="G157" i="2"/>
  <c r="D157" i="2"/>
  <c r="B157" i="2"/>
  <c r="G156" i="2"/>
  <c r="E156" i="2"/>
  <c r="D156" i="2"/>
  <c r="G155" i="2"/>
  <c r="D155" i="2"/>
  <c r="B155" i="2"/>
  <c r="A155" i="2"/>
  <c r="AU154" i="2"/>
  <c r="U154" i="2"/>
  <c r="G154" i="2"/>
  <c r="F154" i="2"/>
  <c r="U153" i="2"/>
  <c r="T153" i="2"/>
  <c r="G153" i="2"/>
  <c r="F153" i="2"/>
  <c r="E153" i="2"/>
  <c r="D153" i="2"/>
  <c r="B153" i="2"/>
  <c r="A153" i="2"/>
  <c r="G152" i="2"/>
  <c r="A152" i="2"/>
  <c r="AU151" i="2"/>
  <c r="G151" i="2"/>
  <c r="F151" i="2"/>
  <c r="E151" i="2"/>
  <c r="AU150" i="2"/>
  <c r="G150" i="2"/>
  <c r="F150" i="2"/>
  <c r="D150" i="2"/>
  <c r="B150" i="2"/>
  <c r="G149" i="2"/>
  <c r="D149" i="2"/>
  <c r="B149" i="2"/>
  <c r="A149" i="2"/>
  <c r="AU148" i="2"/>
  <c r="G148" i="2"/>
  <c r="B148" i="2"/>
  <c r="AU147" i="2"/>
  <c r="U147" i="2"/>
  <c r="G147" i="2"/>
  <c r="F147" i="2"/>
  <c r="D147" i="2"/>
  <c r="B147" i="2"/>
  <c r="A147" i="2"/>
  <c r="T146" i="2"/>
  <c r="G146" i="2"/>
  <c r="F146" i="2"/>
  <c r="D146" i="2"/>
  <c r="B146" i="2"/>
  <c r="U145" i="2"/>
  <c r="G145" i="2"/>
  <c r="AU144" i="2"/>
  <c r="R144" i="2"/>
  <c r="G144" i="2"/>
  <c r="F144" i="2"/>
  <c r="E144" i="2"/>
  <c r="U143" i="2"/>
  <c r="G143" i="2"/>
  <c r="F143" i="2"/>
  <c r="E143" i="2"/>
  <c r="D143" i="2"/>
  <c r="B143" i="2"/>
  <c r="A143" i="2"/>
  <c r="G142" i="2"/>
  <c r="F142" i="2"/>
  <c r="G141" i="2"/>
  <c r="F141" i="2"/>
  <c r="E141" i="2"/>
  <c r="D141" i="2"/>
  <c r="A141" i="2"/>
  <c r="AU140" i="2"/>
  <c r="U140" i="2"/>
  <c r="G140" i="2"/>
  <c r="F140" i="2"/>
  <c r="G139" i="2"/>
  <c r="F139" i="2"/>
  <c r="D139" i="2"/>
  <c r="B139" i="2"/>
  <c r="A139" i="2"/>
  <c r="AU138" i="2"/>
  <c r="G138" i="2"/>
  <c r="F138" i="2"/>
  <c r="G137" i="2"/>
  <c r="F137" i="2"/>
  <c r="E137" i="2"/>
  <c r="B137" i="2"/>
  <c r="A137" i="2"/>
  <c r="AU136" i="2"/>
  <c r="G136" i="2"/>
  <c r="B136" i="2"/>
  <c r="A136" i="2"/>
  <c r="G135" i="2"/>
  <c r="F135" i="2"/>
  <c r="E135" i="2"/>
  <c r="A135" i="2"/>
  <c r="AU134" i="2"/>
  <c r="G134" i="2"/>
  <c r="E134" i="2"/>
  <c r="B134" i="2"/>
  <c r="A134" i="2"/>
  <c r="AU133" i="2"/>
  <c r="G133" i="2"/>
  <c r="D133" i="2"/>
  <c r="B133" i="2"/>
  <c r="A133" i="2"/>
  <c r="AU132" i="2"/>
  <c r="G132" i="2"/>
  <c r="F132" i="2"/>
  <c r="B132" i="2"/>
  <c r="AU131" i="2"/>
  <c r="G131" i="2"/>
  <c r="F131" i="2"/>
  <c r="E131" i="2"/>
  <c r="D131" i="2"/>
  <c r="B131" i="2"/>
  <c r="G130" i="2"/>
  <c r="E130" i="2"/>
  <c r="D130" i="2"/>
  <c r="B130" i="2"/>
  <c r="AU129" i="2"/>
  <c r="G129" i="2"/>
  <c r="F129" i="2"/>
  <c r="E129" i="2"/>
  <c r="D129" i="2"/>
  <c r="P128" i="2"/>
  <c r="G128" i="2"/>
  <c r="D128" i="2"/>
  <c r="G127" i="2"/>
  <c r="E127" i="2"/>
  <c r="D127" i="2"/>
  <c r="B127" i="2"/>
  <c r="A127" i="2"/>
  <c r="AU126" i="2"/>
  <c r="G126" i="2"/>
  <c r="F126" i="2"/>
  <c r="E126" i="2"/>
  <c r="D126" i="2"/>
  <c r="G125" i="2"/>
  <c r="F125" i="2"/>
  <c r="D125" i="2"/>
  <c r="B125" i="2"/>
  <c r="A125" i="2"/>
  <c r="AU124" i="2"/>
  <c r="G124" i="2"/>
  <c r="E124" i="2"/>
  <c r="D124" i="2"/>
  <c r="G123" i="2"/>
  <c r="F123" i="2"/>
  <c r="E123" i="2"/>
  <c r="D123" i="2"/>
  <c r="AU122" i="2"/>
  <c r="G122" i="2"/>
  <c r="AU121" i="2"/>
  <c r="G121" i="2"/>
  <c r="E121" i="2"/>
  <c r="D121" i="2"/>
  <c r="B121" i="2"/>
  <c r="A121" i="2"/>
  <c r="AU120" i="2"/>
  <c r="T120" i="2"/>
  <c r="G120" i="2"/>
  <c r="F120" i="2"/>
  <c r="D120" i="2"/>
  <c r="AU119" i="2"/>
  <c r="Q119" i="2"/>
  <c r="G119" i="2"/>
  <c r="E119" i="2"/>
  <c r="D119" i="2"/>
  <c r="G118" i="2"/>
  <c r="E118" i="2"/>
  <c r="D118" i="2"/>
  <c r="B118" i="2"/>
  <c r="A118" i="2"/>
  <c r="AU117" i="2"/>
  <c r="G117" i="2"/>
  <c r="F117" i="2"/>
  <c r="D117" i="2"/>
  <c r="U116" i="2"/>
  <c r="G116" i="2"/>
  <c r="F116" i="2"/>
  <c r="D116" i="2"/>
  <c r="A116" i="2"/>
  <c r="AU115" i="2"/>
  <c r="G115" i="2"/>
  <c r="F115" i="2"/>
  <c r="AU114" i="2"/>
  <c r="G114" i="2"/>
  <c r="F114" i="2"/>
  <c r="E114" i="2"/>
  <c r="A114" i="2"/>
  <c r="AU113" i="2"/>
  <c r="G113" i="2"/>
  <c r="D113" i="2"/>
  <c r="B113" i="2"/>
  <c r="A113" i="2"/>
  <c r="G112" i="2"/>
  <c r="F112" i="2"/>
  <c r="E112" i="2"/>
  <c r="D112" i="2"/>
  <c r="G111" i="2"/>
  <c r="E111" i="2"/>
  <c r="A111" i="2"/>
  <c r="AU110" i="2"/>
  <c r="G110" i="2"/>
  <c r="F110" i="2"/>
  <c r="E110" i="2"/>
  <c r="B110" i="2"/>
  <c r="G109" i="2"/>
  <c r="E109" i="2"/>
  <c r="D109" i="2"/>
  <c r="B109" i="2"/>
  <c r="G108" i="2"/>
  <c r="E108" i="2"/>
  <c r="AU107" i="2"/>
  <c r="G107" i="2"/>
  <c r="E107" i="2"/>
  <c r="B107" i="2"/>
  <c r="G106" i="2"/>
  <c r="F106" i="2"/>
  <c r="E106" i="2"/>
  <c r="D106" i="2"/>
  <c r="B106" i="2"/>
  <c r="A106" i="2"/>
  <c r="AU105" i="2"/>
  <c r="G105" i="2"/>
  <c r="F105" i="2"/>
  <c r="B105" i="2"/>
  <c r="A105" i="2"/>
  <c r="Q104" i="2"/>
  <c r="G104" i="2"/>
  <c r="F104" i="2"/>
  <c r="E104" i="2"/>
  <c r="D104" i="2"/>
  <c r="B104" i="2"/>
  <c r="G103" i="2"/>
  <c r="B103" i="2"/>
  <c r="G102" i="2"/>
  <c r="E102" i="2"/>
  <c r="D102" i="2"/>
  <c r="B102" i="2"/>
  <c r="A102" i="2"/>
  <c r="AU101" i="2"/>
  <c r="G101" i="2"/>
  <c r="E101" i="2"/>
  <c r="B101" i="2"/>
  <c r="AU100" i="2"/>
  <c r="G100" i="2"/>
  <c r="F100" i="2"/>
  <c r="E100" i="2"/>
  <c r="B100" i="2"/>
  <c r="A100" i="2"/>
  <c r="G99" i="2"/>
  <c r="E99" i="2"/>
  <c r="D99" i="2"/>
  <c r="B99" i="2"/>
  <c r="A99" i="2"/>
  <c r="AU98" i="2"/>
  <c r="G98" i="2"/>
  <c r="E98" i="2"/>
  <c r="AU97" i="2"/>
  <c r="S97" i="2"/>
  <c r="R97" i="2"/>
  <c r="G97" i="2"/>
  <c r="F97" i="2"/>
  <c r="D97" i="2"/>
  <c r="S96" i="2"/>
  <c r="G96" i="2"/>
  <c r="F96" i="2"/>
  <c r="B96" i="2"/>
  <c r="A96" i="2"/>
  <c r="G95" i="2"/>
  <c r="F95" i="2"/>
  <c r="G94" i="2"/>
  <c r="F94" i="2"/>
  <c r="E94" i="2"/>
  <c r="B94" i="2"/>
  <c r="G93" i="2"/>
  <c r="A93" i="2"/>
  <c r="AU92" i="2"/>
  <c r="G92" i="2"/>
  <c r="B92" i="2"/>
  <c r="A92" i="2"/>
  <c r="G91" i="2"/>
  <c r="E91" i="2"/>
  <c r="D91" i="2"/>
  <c r="B91" i="2"/>
  <c r="A91" i="2"/>
  <c r="G90" i="2"/>
  <c r="A90" i="2"/>
  <c r="AU89" i="2"/>
  <c r="G89" i="2"/>
  <c r="F89" i="2"/>
  <c r="E89" i="2"/>
  <c r="D89" i="2"/>
  <c r="B89" i="2"/>
  <c r="A89" i="2"/>
  <c r="G88" i="2"/>
  <c r="A88" i="2"/>
  <c r="G87" i="2"/>
  <c r="F87" i="2"/>
  <c r="D87" i="2"/>
  <c r="A87" i="2"/>
  <c r="AU86" i="2"/>
  <c r="G86" i="2"/>
  <c r="A86" i="2"/>
  <c r="G85" i="2"/>
  <c r="F85" i="2"/>
  <c r="E85" i="2"/>
  <c r="D85" i="2"/>
  <c r="A85" i="2"/>
  <c r="AU84" i="2"/>
  <c r="T84" i="2"/>
  <c r="G84" i="2"/>
  <c r="D84" i="2"/>
  <c r="A84" i="2"/>
  <c r="G83" i="2"/>
  <c r="B83" i="2"/>
  <c r="A83" i="2"/>
  <c r="G82" i="2"/>
  <c r="F82" i="2"/>
  <c r="E82" i="2"/>
  <c r="D82" i="2"/>
  <c r="B82" i="2"/>
  <c r="A82" i="2"/>
  <c r="AU81" i="2"/>
  <c r="G81" i="2"/>
  <c r="B81" i="2"/>
  <c r="A81" i="2"/>
  <c r="AU80" i="2"/>
  <c r="G80" i="2"/>
  <c r="E80" i="2"/>
  <c r="B80" i="2"/>
  <c r="A80" i="2"/>
  <c r="G79" i="2"/>
  <c r="E79" i="2"/>
  <c r="D79" i="2"/>
  <c r="B79" i="2"/>
  <c r="A79" i="2"/>
  <c r="AU78" i="2"/>
  <c r="O78" i="2"/>
  <c r="G78" i="2"/>
  <c r="E78" i="2"/>
  <c r="B78" i="2"/>
  <c r="A78" i="2"/>
  <c r="G77" i="2"/>
  <c r="D77" i="2"/>
  <c r="B77" i="2"/>
  <c r="A77" i="2"/>
  <c r="G76" i="2"/>
  <c r="F76" i="2"/>
  <c r="E76" i="2"/>
  <c r="D76" i="2"/>
  <c r="B76" i="2"/>
  <c r="G75" i="2"/>
  <c r="E75" i="2"/>
  <c r="D75" i="2"/>
  <c r="A75" i="2"/>
  <c r="O74" i="2"/>
  <c r="G74" i="2"/>
  <c r="F74" i="2"/>
  <c r="D74" i="2"/>
  <c r="B74" i="2"/>
  <c r="A74" i="2"/>
  <c r="O73" i="2"/>
  <c r="G73" i="2"/>
  <c r="F73" i="2"/>
  <c r="AU72" i="2"/>
  <c r="G72" i="2"/>
  <c r="F72" i="2"/>
  <c r="E72" i="2"/>
  <c r="B72" i="2"/>
  <c r="A72" i="2"/>
  <c r="AU71" i="2"/>
  <c r="G71" i="2"/>
  <c r="F71" i="2"/>
  <c r="B71" i="2"/>
  <c r="A71" i="2"/>
  <c r="G70" i="2"/>
  <c r="A70" i="2"/>
  <c r="AU69" i="2"/>
  <c r="T69" i="2"/>
  <c r="G69" i="2"/>
  <c r="F69" i="2"/>
  <c r="E69" i="2"/>
  <c r="G68" i="2"/>
  <c r="F68" i="2"/>
  <c r="E68" i="2"/>
  <c r="D68" i="2"/>
  <c r="AU67" i="2"/>
  <c r="T67" i="2"/>
  <c r="G67" i="2"/>
  <c r="E67" i="2"/>
  <c r="D67" i="2"/>
  <c r="A67" i="2"/>
  <c r="AU66" i="2"/>
  <c r="G66" i="2"/>
  <c r="E66" i="2"/>
  <c r="AU65" i="2"/>
  <c r="G65" i="2"/>
  <c r="E65" i="2"/>
  <c r="D65" i="2"/>
  <c r="AU64" i="2"/>
  <c r="G64" i="2"/>
  <c r="D64" i="2"/>
  <c r="B64" i="2"/>
  <c r="A64" i="2"/>
  <c r="AU63" i="2"/>
  <c r="G63" i="2"/>
  <c r="F63" i="2"/>
  <c r="E63" i="2"/>
  <c r="D63" i="2"/>
  <c r="A63" i="2"/>
  <c r="G62" i="2"/>
  <c r="E62" i="2"/>
  <c r="A62" i="2"/>
  <c r="AU61" i="2"/>
  <c r="G61" i="2"/>
  <c r="F61" i="2"/>
  <c r="D61" i="2"/>
  <c r="A61" i="2"/>
  <c r="G60" i="2"/>
  <c r="E60" i="2"/>
  <c r="D60" i="2"/>
  <c r="B60" i="2"/>
  <c r="A60" i="2"/>
  <c r="AU59" i="2"/>
  <c r="G59" i="2"/>
  <c r="F59" i="2"/>
  <c r="E59" i="2"/>
  <c r="D59" i="2"/>
  <c r="A59" i="2"/>
  <c r="G58" i="2"/>
  <c r="F58" i="2"/>
  <c r="E58" i="2"/>
  <c r="B58" i="2"/>
  <c r="A58" i="2"/>
  <c r="G57" i="2"/>
  <c r="F57" i="2"/>
  <c r="D57" i="2"/>
  <c r="A57" i="2"/>
  <c r="G56" i="2"/>
  <c r="E56" i="2"/>
  <c r="A56" i="2"/>
  <c r="AU55" i="2"/>
  <c r="G55" i="2"/>
  <c r="F55" i="2"/>
  <c r="E55" i="2"/>
  <c r="A55" i="2"/>
  <c r="G54" i="2"/>
  <c r="E54" i="2"/>
  <c r="B54" i="2"/>
  <c r="A54" i="2"/>
  <c r="G53" i="2"/>
  <c r="F53" i="2"/>
  <c r="E53" i="2"/>
  <c r="A53" i="2"/>
  <c r="G52" i="2"/>
  <c r="D52" i="2"/>
  <c r="B52" i="2"/>
  <c r="A52" i="2"/>
  <c r="AU51" i="2"/>
  <c r="G51" i="2"/>
  <c r="D51" i="2"/>
  <c r="A51" i="2"/>
  <c r="AU50" i="2"/>
  <c r="G50" i="2"/>
  <c r="A50" i="2"/>
  <c r="AU49" i="2"/>
  <c r="G49" i="2"/>
  <c r="E49" i="2"/>
  <c r="D49" i="2"/>
  <c r="B49" i="2"/>
  <c r="AU48" i="2"/>
  <c r="G48" i="2"/>
  <c r="F48" i="2"/>
  <c r="A48" i="2"/>
  <c r="AU47" i="2"/>
  <c r="G47" i="2"/>
  <c r="D47" i="2"/>
  <c r="B47" i="2"/>
  <c r="A47" i="2"/>
  <c r="AU46" i="2"/>
  <c r="G46" i="2"/>
  <c r="F46" i="2"/>
  <c r="AU45" i="2"/>
  <c r="G45" i="2"/>
  <c r="E45" i="2"/>
  <c r="D45" i="2"/>
  <c r="B45" i="2"/>
  <c r="AU44" i="2"/>
  <c r="G44" i="2"/>
  <c r="E44" i="2"/>
  <c r="B44" i="2"/>
  <c r="A44" i="2"/>
  <c r="G43" i="2"/>
  <c r="F43" i="2"/>
  <c r="E43" i="2"/>
  <c r="D43" i="2"/>
  <c r="AU42" i="2"/>
  <c r="G42" i="2"/>
  <c r="F42" i="2"/>
  <c r="E42" i="2"/>
  <c r="B42" i="2"/>
  <c r="AU41" i="2"/>
  <c r="G41" i="2"/>
  <c r="E41" i="2"/>
  <c r="D41" i="2"/>
  <c r="B41" i="2"/>
  <c r="A41" i="2"/>
  <c r="AU40" i="2"/>
  <c r="G40" i="2"/>
  <c r="E40" i="2"/>
  <c r="AU39" i="2"/>
  <c r="P39" i="2"/>
  <c r="O39" i="2"/>
  <c r="G39" i="2"/>
  <c r="E39" i="2"/>
  <c r="B39" i="2"/>
  <c r="G38" i="2"/>
  <c r="F38" i="2"/>
  <c r="E38" i="2"/>
  <c r="D38" i="2"/>
  <c r="B38" i="2"/>
  <c r="G37" i="2"/>
  <c r="B37" i="2"/>
  <c r="G36" i="2"/>
  <c r="F36" i="2"/>
  <c r="E36" i="2"/>
  <c r="D36" i="2"/>
  <c r="B36" i="2"/>
  <c r="A36" i="2"/>
  <c r="AU35" i="2"/>
  <c r="G35" i="2"/>
  <c r="E35" i="2"/>
  <c r="B35" i="2"/>
  <c r="G34" i="2"/>
  <c r="F34" i="2"/>
  <c r="E34" i="2"/>
  <c r="B34" i="2"/>
  <c r="AU33" i="2"/>
  <c r="G33" i="2"/>
  <c r="E33" i="2"/>
  <c r="B33" i="2"/>
  <c r="G32" i="2"/>
  <c r="F32" i="2"/>
  <c r="E32" i="2"/>
  <c r="D32" i="2"/>
  <c r="B32" i="2"/>
  <c r="AU31" i="2"/>
  <c r="G31" i="2"/>
  <c r="B31" i="2"/>
  <c r="A31" i="2"/>
  <c r="AU30" i="2"/>
  <c r="U30" i="2"/>
  <c r="G30" i="2"/>
  <c r="F30" i="2"/>
  <c r="E30" i="2"/>
  <c r="C30" i="2"/>
  <c r="R29" i="2"/>
  <c r="G29" i="2"/>
  <c r="E29" i="2"/>
  <c r="B29" i="2"/>
  <c r="A29" i="2"/>
  <c r="AU28" i="2"/>
  <c r="S28" i="2"/>
  <c r="G28" i="2"/>
  <c r="F28" i="2"/>
  <c r="E28" i="2"/>
  <c r="A28" i="2"/>
  <c r="AU27" i="2"/>
  <c r="U27" i="2"/>
  <c r="G27" i="2"/>
  <c r="G26" i="2"/>
  <c r="F26" i="2"/>
  <c r="E26" i="2"/>
  <c r="G25" i="2"/>
  <c r="A25" i="2"/>
  <c r="AU24" i="2"/>
  <c r="G24" i="2"/>
  <c r="D24" i="2"/>
  <c r="B24" i="2"/>
  <c r="A24" i="2"/>
  <c r="AU23" i="2"/>
  <c r="G23" i="2"/>
  <c r="F23" i="2"/>
  <c r="E23" i="2"/>
  <c r="D23" i="2"/>
  <c r="A23" i="2"/>
  <c r="AU22" i="2"/>
  <c r="G22" i="2"/>
  <c r="F22" i="2"/>
  <c r="E22" i="2"/>
  <c r="D22" i="2"/>
  <c r="G21" i="2"/>
  <c r="F21" i="2"/>
  <c r="E21" i="2"/>
  <c r="D21" i="2"/>
  <c r="B21" i="2"/>
  <c r="AU20" i="2"/>
  <c r="P20" i="2"/>
  <c r="G20" i="2"/>
  <c r="F20" i="2"/>
  <c r="D20" i="2"/>
  <c r="G19" i="2"/>
  <c r="E19" i="2"/>
  <c r="D19" i="2"/>
  <c r="A19" i="2"/>
  <c r="G18" i="2"/>
  <c r="E18" i="2"/>
  <c r="D18" i="2"/>
  <c r="B18" i="2"/>
  <c r="G17" i="2"/>
  <c r="F17" i="2"/>
  <c r="B17" i="2"/>
  <c r="A17" i="2"/>
  <c r="AU16" i="2"/>
  <c r="G16" i="2"/>
  <c r="F16" i="2"/>
  <c r="B16" i="2"/>
  <c r="P15" i="2"/>
  <c r="G15" i="2"/>
  <c r="E15" i="2"/>
  <c r="D15" i="2"/>
  <c r="B15" i="2"/>
  <c r="A15" i="2"/>
  <c r="AU14" i="2"/>
  <c r="G14" i="2"/>
  <c r="B14" i="2"/>
  <c r="A14" i="2"/>
  <c r="G13" i="2"/>
  <c r="E13" i="2"/>
  <c r="D13" i="2"/>
  <c r="B13" i="2"/>
  <c r="A13" i="2"/>
  <c r="AU12" i="2"/>
  <c r="G12" i="2"/>
  <c r="D12" i="2"/>
  <c r="B12" i="2"/>
  <c r="A12" i="2"/>
  <c r="G11" i="2"/>
  <c r="F11" i="2"/>
  <c r="D11" i="2"/>
  <c r="B11" i="2"/>
  <c r="A11" i="2"/>
  <c r="AU10" i="2"/>
  <c r="G10" i="2"/>
  <c r="E10" i="2"/>
  <c r="D10" i="2"/>
  <c r="C10" i="2"/>
  <c r="B10" i="2"/>
  <c r="AU9" i="2"/>
  <c r="G9" i="2"/>
  <c r="F9" i="2"/>
  <c r="AU8" i="2"/>
  <c r="U8" i="2"/>
  <c r="G8" i="2"/>
  <c r="F8" i="2"/>
  <c r="E8" i="2"/>
  <c r="D8" i="2"/>
  <c r="B8" i="2"/>
  <c r="A8" i="2"/>
  <c r="G7" i="2"/>
  <c r="B7" i="2"/>
  <c r="A7" i="2"/>
  <c r="AU6" i="2"/>
  <c r="G6" i="2"/>
  <c r="F6" i="2"/>
  <c r="D6" i="2"/>
  <c r="B6" i="2"/>
  <c r="A6" i="2"/>
  <c r="G5" i="2"/>
  <c r="F5" i="2"/>
  <c r="E5" i="2"/>
  <c r="A5" i="2"/>
  <c r="AU4" i="2"/>
  <c r="G4" i="2"/>
  <c r="F4" i="2"/>
  <c r="AU3" i="2"/>
  <c r="O3" i="2"/>
  <c r="G3" i="2"/>
  <c r="F3" i="2"/>
  <c r="E3" i="2"/>
  <c r="B3" i="2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B28" i="1"/>
  <c r="A28" i="1"/>
  <c r="H27" i="1"/>
  <c r="G27" i="1"/>
  <c r="F27" i="1"/>
  <c r="E27" i="1"/>
  <c r="D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B18" i="1"/>
  <c r="A18" i="1"/>
  <c r="H17" i="1"/>
  <c r="G17" i="1"/>
  <c r="F17" i="1"/>
  <c r="E17" i="1"/>
  <c r="D17" i="1"/>
  <c r="B17" i="1"/>
  <c r="A17" i="1"/>
  <c r="H16" i="1"/>
  <c r="G16" i="1"/>
  <c r="F16" i="1"/>
  <c r="E16" i="1"/>
  <c r="D16" i="1"/>
  <c r="C16" i="1"/>
  <c r="B16" i="1"/>
  <c r="I8" i="1" s="1"/>
  <c r="A16" i="1"/>
  <c r="H15" i="1"/>
  <c r="G15" i="1"/>
  <c r="F15" i="1"/>
  <c r="E15" i="1"/>
  <c r="D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B12" i="1"/>
  <c r="A12" i="1"/>
  <c r="I5" i="1"/>
  <c r="E5" i="1"/>
  <c r="I4" i="1"/>
  <c r="V99" i="7" l="1"/>
  <c r="U99" i="2" s="1"/>
  <c r="T99" i="7"/>
  <c r="S99" i="2" s="1"/>
  <c r="M248" i="4"/>
  <c r="C248" i="4"/>
  <c r="S99" i="7"/>
  <c r="R99" i="2" s="1"/>
  <c r="V130" i="7"/>
  <c r="U130" i="2" s="1"/>
  <c r="U130" i="7"/>
  <c r="T130" i="2" s="1"/>
  <c r="R8" i="7"/>
  <c r="Q8" i="2" s="1"/>
  <c r="Q115" i="7"/>
  <c r="P115" i="2" s="1"/>
  <c r="U165" i="7"/>
  <c r="T165" i="2" s="1"/>
  <c r="P165" i="7"/>
  <c r="O165" i="2" s="1"/>
  <c r="V224" i="7"/>
  <c r="U224" i="2" s="1"/>
  <c r="S224" i="7"/>
  <c r="R224" i="2" s="1"/>
  <c r="Q224" i="7"/>
  <c r="P224" i="2" s="1"/>
  <c r="P224" i="7"/>
  <c r="O224" i="2" s="1"/>
  <c r="U91" i="7"/>
  <c r="T91" i="2" s="1"/>
  <c r="Q91" i="7"/>
  <c r="P91" i="2" s="1"/>
  <c r="V91" i="7"/>
  <c r="U91" i="2" s="1"/>
  <c r="Q23" i="7"/>
  <c r="P23" i="2" s="1"/>
  <c r="V23" i="7"/>
  <c r="U23" i="7"/>
  <c r="U32" i="7" s="1"/>
  <c r="T32" i="2" s="1"/>
  <c r="R23" i="7"/>
  <c r="R32" i="7" s="1"/>
  <c r="Q32" i="2" s="1"/>
  <c r="P75" i="7"/>
  <c r="O75" i="2" s="1"/>
  <c r="R75" i="7"/>
  <c r="Q75" i="2" s="1"/>
  <c r="P91" i="7"/>
  <c r="O91" i="2" s="1"/>
  <c r="V105" i="7"/>
  <c r="U105" i="2" s="1"/>
  <c r="V158" i="7"/>
  <c r="U158" i="2" s="1"/>
  <c r="R158" i="7"/>
  <c r="Q158" i="2" s="1"/>
  <c r="U206" i="7"/>
  <c r="T206" i="2" s="1"/>
  <c r="P206" i="7"/>
  <c r="O206" i="2" s="1"/>
  <c r="U68" i="7"/>
  <c r="T68" i="2" s="1"/>
  <c r="R68" i="7"/>
  <c r="Q68" i="2" s="1"/>
  <c r="V223" i="7"/>
  <c r="U223" i="2" s="1"/>
  <c r="Q223" i="7"/>
  <c r="P68" i="7"/>
  <c r="O68" i="2" s="1"/>
  <c r="S91" i="7"/>
  <c r="R91" i="2" s="1"/>
  <c r="U144" i="7"/>
  <c r="T144" i="2" s="1"/>
  <c r="R144" i="7"/>
  <c r="Q144" i="2" s="1"/>
  <c r="Q144" i="7"/>
  <c r="P144" i="2" s="1"/>
  <c r="V228" i="7"/>
  <c r="U228" i="2" s="1"/>
  <c r="R228" i="7"/>
  <c r="Q228" i="2" s="1"/>
  <c r="Q228" i="7"/>
  <c r="P228" i="2" s="1"/>
  <c r="P228" i="7"/>
  <c r="O228" i="2" s="1"/>
  <c r="T144" i="7"/>
  <c r="S144" i="2" s="1"/>
  <c r="P195" i="7"/>
  <c r="O195" i="2" s="1"/>
  <c r="V200" i="7"/>
  <c r="U200" i="2" s="1"/>
  <c r="R200" i="7"/>
  <c r="Q200" i="2" s="1"/>
  <c r="V74" i="7"/>
  <c r="U74" i="2" s="1"/>
  <c r="U163" i="2"/>
  <c r="P9" i="7"/>
  <c r="O9" i="2" s="1"/>
  <c r="Q9" i="7"/>
  <c r="P9" i="2" s="1"/>
  <c r="V144" i="7"/>
  <c r="U144" i="2" s="1"/>
  <c r="U208" i="7"/>
  <c r="T208" i="2" s="1"/>
  <c r="R208" i="7"/>
  <c r="Q208" i="2" s="1"/>
  <c r="P208" i="7"/>
  <c r="O208" i="2" s="1"/>
  <c r="Q209" i="7"/>
  <c r="P209" i="2" s="1"/>
  <c r="C68" i="4"/>
  <c r="M68" i="4"/>
  <c r="P5" i="7"/>
  <c r="O5" i="2" s="1"/>
  <c r="T5" i="7"/>
  <c r="S5" i="2" s="1"/>
  <c r="R5" i="7"/>
  <c r="Q5" i="2" s="1"/>
  <c r="V28" i="7"/>
  <c r="U28" i="2" s="1"/>
  <c r="R28" i="7"/>
  <c r="Q28" i="2" s="1"/>
  <c r="U187" i="7"/>
  <c r="T187" i="2" s="1"/>
  <c r="V187" i="7"/>
  <c r="U187" i="2" s="1"/>
  <c r="P187" i="7"/>
  <c r="O187" i="2" s="1"/>
  <c r="P50" i="7"/>
  <c r="O50" i="2" s="1"/>
  <c r="R145" i="7"/>
  <c r="Q145" i="2" s="1"/>
  <c r="T92" i="7"/>
  <c r="S92" i="2" s="1"/>
  <c r="S83" i="2"/>
  <c r="Q50" i="7"/>
  <c r="P50" i="2" s="1"/>
  <c r="T67" i="7"/>
  <c r="S67" i="2" s="1"/>
  <c r="U74" i="7"/>
  <c r="T74" i="2" s="1"/>
  <c r="Q99" i="7"/>
  <c r="P99" i="2" s="1"/>
  <c r="S135" i="7"/>
  <c r="R135" i="2" s="1"/>
  <c r="Q94" i="7"/>
  <c r="P94" i="2" s="1"/>
  <c r="P120" i="7"/>
  <c r="O120" i="2" s="1"/>
  <c r="S191" i="7"/>
  <c r="R191" i="2" s="1"/>
  <c r="R94" i="7"/>
  <c r="Q94" i="2" s="1"/>
  <c r="Q120" i="7"/>
  <c r="P120" i="2" s="1"/>
  <c r="P143" i="7"/>
  <c r="O143" i="2" s="1"/>
  <c r="S146" i="7"/>
  <c r="R146" i="2" s="1"/>
  <c r="T191" i="7"/>
  <c r="S191" i="2" s="1"/>
  <c r="V94" i="7"/>
  <c r="U94" i="2" s="1"/>
  <c r="R120" i="7"/>
  <c r="Q120" i="2" s="1"/>
  <c r="V146" i="7"/>
  <c r="U146" i="2" s="1"/>
  <c r="V191" i="7"/>
  <c r="U191" i="2" s="1"/>
  <c r="V120" i="7"/>
  <c r="U120" i="2" s="1"/>
  <c r="Q150" i="7"/>
  <c r="P150" i="2" s="1"/>
  <c r="Q63" i="2"/>
  <c r="U154" i="7"/>
  <c r="T154" i="2" s="1"/>
  <c r="V173" i="7"/>
  <c r="U173" i="2" s="1"/>
  <c r="P67" i="7"/>
  <c r="O67" i="2" s="1"/>
  <c r="Q74" i="7"/>
  <c r="P74" i="2" s="1"/>
  <c r="S75" i="7"/>
  <c r="R75" i="2" s="1"/>
  <c r="R90" i="7"/>
  <c r="Q90" i="2" s="1"/>
  <c r="S104" i="7"/>
  <c r="R104" i="2" s="1"/>
  <c r="Q160" i="7"/>
  <c r="P160" i="2" s="1"/>
  <c r="Q67" i="7"/>
  <c r="P67" i="2" s="1"/>
  <c r="R74" i="7"/>
  <c r="Q74" i="2" s="1"/>
  <c r="T75" i="7"/>
  <c r="S75" i="2" s="1"/>
  <c r="T104" i="7"/>
  <c r="S104" i="2" s="1"/>
  <c r="R160" i="7"/>
  <c r="Q160" i="2" s="1"/>
  <c r="R67" i="7"/>
  <c r="Q67" i="2" s="1"/>
  <c r="S74" i="7"/>
  <c r="R74" i="2" s="1"/>
  <c r="U75" i="7"/>
  <c r="T75" i="2" s="1"/>
  <c r="U104" i="7"/>
  <c r="T104" i="2" s="1"/>
  <c r="Q147" i="7"/>
  <c r="P147" i="2" s="1"/>
  <c r="S160" i="7"/>
  <c r="R160" i="2" s="1"/>
  <c r="Q187" i="7"/>
  <c r="P187" i="2" s="1"/>
  <c r="S67" i="7"/>
  <c r="R67" i="2" s="1"/>
  <c r="T74" i="7"/>
  <c r="S74" i="2" s="1"/>
  <c r="V75" i="7"/>
  <c r="U75" i="2" s="1"/>
  <c r="V104" i="7"/>
  <c r="U104" i="2" s="1"/>
  <c r="R187" i="7"/>
  <c r="Q187" i="2" s="1"/>
  <c r="M258" i="4"/>
  <c r="C258" i="4"/>
  <c r="V127" i="7"/>
  <c r="U127" i="2" s="1"/>
  <c r="S127" i="7"/>
  <c r="R127" i="2" s="1"/>
  <c r="P127" i="7"/>
  <c r="O127" i="2" s="1"/>
  <c r="U221" i="7"/>
  <c r="T221" i="2" s="1"/>
  <c r="V221" i="7"/>
  <c r="U221" i="2" s="1"/>
  <c r="C188" i="4"/>
  <c r="M188" i="4"/>
  <c r="U71" i="7"/>
  <c r="T71" i="2" s="1"/>
  <c r="P71" i="7"/>
  <c r="O71" i="2" s="1"/>
  <c r="Q71" i="7"/>
  <c r="P71" i="2" s="1"/>
  <c r="V71" i="7"/>
  <c r="U71" i="2" s="1"/>
  <c r="T71" i="7"/>
  <c r="S71" i="2" s="1"/>
  <c r="R71" i="7"/>
  <c r="Q71" i="2" s="1"/>
  <c r="S71" i="7"/>
  <c r="R71" i="2" s="1"/>
  <c r="P41" i="7"/>
  <c r="O41" i="2" s="1"/>
  <c r="S41" i="7"/>
  <c r="R41" i="2" s="1"/>
  <c r="V41" i="7"/>
  <c r="U41" i="2" s="1"/>
  <c r="Q23" i="2"/>
  <c r="P10" i="7"/>
  <c r="O10" i="2" s="1"/>
  <c r="R10" i="7"/>
  <c r="Q10" i="2" s="1"/>
  <c r="T10" i="7"/>
  <c r="S10" i="2" s="1"/>
  <c r="Q194" i="7"/>
  <c r="P194" i="2" s="1"/>
  <c r="C268" i="4"/>
  <c r="C421" i="4"/>
  <c r="P31" i="7"/>
  <c r="O31" i="2" s="1"/>
  <c r="Q51" i="7"/>
  <c r="P51" i="2" s="1"/>
  <c r="R64" i="7"/>
  <c r="Q64" i="2" s="1"/>
  <c r="P70" i="7"/>
  <c r="O70" i="2" s="1"/>
  <c r="Q81" i="7"/>
  <c r="P81" i="2" s="1"/>
  <c r="R98" i="7"/>
  <c r="Q98" i="2" s="1"/>
  <c r="P103" i="7"/>
  <c r="O103" i="2" s="1"/>
  <c r="Q113" i="7"/>
  <c r="V136" i="7"/>
  <c r="U136" i="2" s="1"/>
  <c r="P148" i="7"/>
  <c r="O148" i="2" s="1"/>
  <c r="T157" i="7"/>
  <c r="S157" i="2" s="1"/>
  <c r="P164" i="7"/>
  <c r="O164" i="2" s="1"/>
  <c r="R189" i="7"/>
  <c r="Q189" i="2" s="1"/>
  <c r="S213" i="7"/>
  <c r="R213" i="2" s="1"/>
  <c r="P101" i="7"/>
  <c r="O101" i="2" s="1"/>
  <c r="Q98" i="7"/>
  <c r="P98" i="2" s="1"/>
  <c r="P157" i="7"/>
  <c r="O157" i="2" s="1"/>
  <c r="R213" i="7"/>
  <c r="Q213" i="2" s="1"/>
  <c r="M331" i="4"/>
  <c r="M411" i="4"/>
  <c r="Q31" i="7"/>
  <c r="P31" i="2" s="1"/>
  <c r="R51" i="7"/>
  <c r="Q51" i="2" s="1"/>
  <c r="S64" i="7"/>
  <c r="R64" i="2" s="1"/>
  <c r="Q70" i="7"/>
  <c r="P70" i="2" s="1"/>
  <c r="R81" i="7"/>
  <c r="Q81" i="2" s="1"/>
  <c r="S98" i="7"/>
  <c r="R98" i="2" s="1"/>
  <c r="Q103" i="7"/>
  <c r="P103" i="2" s="1"/>
  <c r="U113" i="7"/>
  <c r="T113" i="2" s="1"/>
  <c r="Q148" i="7"/>
  <c r="P148" i="2" s="1"/>
  <c r="V157" i="7"/>
  <c r="U157" i="2" s="1"/>
  <c r="U164" i="7"/>
  <c r="T164" i="2" s="1"/>
  <c r="U213" i="7"/>
  <c r="T213" i="2" s="1"/>
  <c r="S213" i="2"/>
  <c r="R31" i="7"/>
  <c r="Q31" i="2" s="1"/>
  <c r="S51" i="7"/>
  <c r="R51" i="2" s="1"/>
  <c r="R70" i="7"/>
  <c r="Q70" i="2" s="1"/>
  <c r="S81" i="7"/>
  <c r="R81" i="2" s="1"/>
  <c r="U98" i="7"/>
  <c r="T98" i="2" s="1"/>
  <c r="R103" i="7"/>
  <c r="Q103" i="2" s="1"/>
  <c r="R148" i="7"/>
  <c r="Q148" i="2" s="1"/>
  <c r="V213" i="7"/>
  <c r="S229" i="7"/>
  <c r="R229" i="2" s="1"/>
  <c r="P64" i="7"/>
  <c r="O64" i="2" s="1"/>
  <c r="M361" i="4"/>
  <c r="R9" i="7"/>
  <c r="Q9" i="2" s="1"/>
  <c r="T27" i="7"/>
  <c r="S27" i="2" s="1"/>
  <c r="P30" i="7"/>
  <c r="O30" i="2" s="1"/>
  <c r="S31" i="7"/>
  <c r="R31" i="2" s="1"/>
  <c r="Q40" i="7"/>
  <c r="P40" i="2" s="1"/>
  <c r="Q45" i="7"/>
  <c r="P45" i="2" s="1"/>
  <c r="R50" i="7"/>
  <c r="Q50" i="2" s="1"/>
  <c r="T51" i="7"/>
  <c r="S51" i="2" s="1"/>
  <c r="P69" i="7"/>
  <c r="O69" i="2" s="1"/>
  <c r="S70" i="7"/>
  <c r="R70" i="2" s="1"/>
  <c r="T81" i="7"/>
  <c r="S81" i="2" s="1"/>
  <c r="Q108" i="7"/>
  <c r="P108" i="2" s="1"/>
  <c r="T148" i="7"/>
  <c r="S148" i="2" s="1"/>
  <c r="P151" i="7"/>
  <c r="O151" i="2" s="1"/>
  <c r="Q154" i="7"/>
  <c r="P154" i="2" s="1"/>
  <c r="P166" i="7"/>
  <c r="O166" i="2" s="1"/>
  <c r="Q169" i="7"/>
  <c r="P169" i="2" s="1"/>
  <c r="V174" i="7"/>
  <c r="U174" i="2" s="1"/>
  <c r="P179" i="7"/>
  <c r="O179" i="2" s="1"/>
  <c r="R204" i="7"/>
  <c r="Q204" i="2" s="1"/>
  <c r="U220" i="7"/>
  <c r="T220" i="2" s="1"/>
  <c r="M431" i="4"/>
  <c r="C441" i="4"/>
  <c r="C461" i="4"/>
  <c r="U9" i="7"/>
  <c r="T9" i="2" s="1"/>
  <c r="Q30" i="7"/>
  <c r="P30" i="2" s="1"/>
  <c r="T31" i="7"/>
  <c r="S31" i="2" s="1"/>
  <c r="R40" i="7"/>
  <c r="Q40" i="2" s="1"/>
  <c r="R45" i="7"/>
  <c r="Q45" i="2" s="1"/>
  <c r="S50" i="7"/>
  <c r="R50" i="2" s="1"/>
  <c r="U51" i="7"/>
  <c r="T51" i="2" s="1"/>
  <c r="Q69" i="7"/>
  <c r="P69" i="2" s="1"/>
  <c r="T70" i="7"/>
  <c r="S70" i="2" s="1"/>
  <c r="U81" i="7"/>
  <c r="T81" i="2" s="1"/>
  <c r="U108" i="7"/>
  <c r="T108" i="2" s="1"/>
  <c r="U148" i="7"/>
  <c r="T148" i="2" s="1"/>
  <c r="Q151" i="7"/>
  <c r="P151" i="2" s="1"/>
  <c r="R154" i="7"/>
  <c r="Q154" i="2" s="1"/>
  <c r="Q166" i="7"/>
  <c r="P166" i="2" s="1"/>
  <c r="Q179" i="7"/>
  <c r="P179" i="2" s="1"/>
  <c r="P98" i="7"/>
  <c r="O98" i="2" s="1"/>
  <c r="P51" i="7"/>
  <c r="O51" i="2" s="1"/>
  <c r="R3" i="7"/>
  <c r="V9" i="7"/>
  <c r="U9" i="2" s="1"/>
  <c r="R30" i="7"/>
  <c r="Q30" i="2" s="1"/>
  <c r="S45" i="7"/>
  <c r="R45" i="2" s="1"/>
  <c r="T50" i="7"/>
  <c r="S50" i="2" s="1"/>
  <c r="R69" i="7"/>
  <c r="Q69" i="2" s="1"/>
  <c r="V108" i="7"/>
  <c r="U108" i="2" s="1"/>
  <c r="P150" i="7"/>
  <c r="O150" i="2" s="1"/>
  <c r="R151" i="7"/>
  <c r="Q151" i="2" s="1"/>
  <c r="T154" i="7"/>
  <c r="S154" i="2" s="1"/>
  <c r="R166" i="7"/>
  <c r="Q166" i="2" s="1"/>
  <c r="S169" i="7"/>
  <c r="R169" i="2" s="1"/>
  <c r="Q176" i="7"/>
  <c r="P176" i="2" s="1"/>
  <c r="U179" i="7"/>
  <c r="T179" i="2" s="1"/>
  <c r="Q201" i="7"/>
  <c r="P201" i="2" s="1"/>
  <c r="V215" i="7"/>
  <c r="U215" i="2" s="1"/>
  <c r="P113" i="7"/>
  <c r="T30" i="7"/>
  <c r="S30" i="2" s="1"/>
  <c r="T45" i="7"/>
  <c r="S45" i="2" s="1"/>
  <c r="T69" i="7"/>
  <c r="S69" i="2" s="1"/>
  <c r="S151" i="7"/>
  <c r="R151" i="2" s="1"/>
  <c r="S166" i="7"/>
  <c r="R166" i="2" s="1"/>
  <c r="T169" i="7"/>
  <c r="S169" i="2" s="1"/>
  <c r="R176" i="7"/>
  <c r="Q176" i="2" s="1"/>
  <c r="Q181" i="7"/>
  <c r="P181" i="2" s="1"/>
  <c r="S201" i="7"/>
  <c r="R201" i="2" s="1"/>
  <c r="R101" i="7"/>
  <c r="Q101" i="2" s="1"/>
  <c r="T3" i="7"/>
  <c r="S3" i="2" s="1"/>
  <c r="S8" i="7"/>
  <c r="R8" i="2" s="1"/>
  <c r="U30" i="7"/>
  <c r="T30" i="2" s="1"/>
  <c r="R39" i="7"/>
  <c r="Q39" i="2" s="1"/>
  <c r="U45" i="7"/>
  <c r="T45" i="2" s="1"/>
  <c r="V69" i="7"/>
  <c r="U69" i="2" s="1"/>
  <c r="R128" i="7"/>
  <c r="Q128" i="2" s="1"/>
  <c r="U135" i="7"/>
  <c r="T135" i="2" s="1"/>
  <c r="T147" i="7"/>
  <c r="S147" i="2" s="1"/>
  <c r="R150" i="7"/>
  <c r="Q150" i="2" s="1"/>
  <c r="T151" i="7"/>
  <c r="S151" i="2" s="1"/>
  <c r="R163" i="7"/>
  <c r="Q163" i="2" s="1"/>
  <c r="U166" i="7"/>
  <c r="T166" i="2" s="1"/>
  <c r="U169" i="7"/>
  <c r="T169" i="2" s="1"/>
  <c r="P178" i="7"/>
  <c r="O178" i="2" s="1"/>
  <c r="T181" i="7"/>
  <c r="S181" i="2" s="1"/>
  <c r="Q206" i="7"/>
  <c r="P206" i="2" s="1"/>
  <c r="S209" i="7"/>
  <c r="R209" i="2" s="1"/>
  <c r="P225" i="7"/>
  <c r="O225" i="2" s="1"/>
  <c r="V79" i="7"/>
  <c r="U79" i="2" s="1"/>
  <c r="T23" i="2"/>
  <c r="U3" i="7"/>
  <c r="U8" i="7"/>
  <c r="T8" i="2" s="1"/>
  <c r="S39" i="7"/>
  <c r="R39" i="2" s="1"/>
  <c r="R121" i="7"/>
  <c r="Q121" i="2" s="1"/>
  <c r="S128" i="7"/>
  <c r="R128" i="2" s="1"/>
  <c r="S150" i="7"/>
  <c r="R150" i="2" s="1"/>
  <c r="U151" i="7"/>
  <c r="T151" i="2" s="1"/>
  <c r="V166" i="7"/>
  <c r="U166" i="2" s="1"/>
  <c r="T178" i="7"/>
  <c r="S178" i="2" s="1"/>
  <c r="V206" i="7"/>
  <c r="U206" i="2" s="1"/>
  <c r="P111" i="7"/>
  <c r="O111" i="2" s="1"/>
  <c r="M531" i="4"/>
  <c r="V3" i="7"/>
  <c r="T39" i="7"/>
  <c r="S39" i="2" s="1"/>
  <c r="U121" i="7"/>
  <c r="T121" i="2" s="1"/>
  <c r="T128" i="7"/>
  <c r="S128" i="2" s="1"/>
  <c r="T150" i="7"/>
  <c r="S150" i="2" s="1"/>
  <c r="R173" i="7"/>
  <c r="Q173" i="2" s="1"/>
  <c r="U178" i="7"/>
  <c r="T178" i="2" s="1"/>
  <c r="V39" i="7"/>
  <c r="U39" i="2" s="1"/>
  <c r="U128" i="7"/>
  <c r="T128" i="2" s="1"/>
  <c r="V150" i="7"/>
  <c r="U150" i="2" s="1"/>
  <c r="V178" i="7"/>
  <c r="U178" i="2" s="1"/>
  <c r="C88" i="4"/>
  <c r="V128" i="7"/>
  <c r="U128" i="2" s="1"/>
  <c r="S143" i="7"/>
  <c r="P146" i="7"/>
  <c r="O146" i="2" s="1"/>
  <c r="P160" i="7"/>
  <c r="O160" i="2" s="1"/>
  <c r="G36" i="1"/>
  <c r="V40" i="7"/>
  <c r="U40" i="2" s="1"/>
  <c r="T40" i="7"/>
  <c r="S40" i="2" s="1"/>
  <c r="S40" i="7"/>
  <c r="R40" i="2" s="1"/>
  <c r="P40" i="7"/>
  <c r="O40" i="2" s="1"/>
  <c r="P155" i="7"/>
  <c r="O155" i="2" s="1"/>
  <c r="V155" i="7"/>
  <c r="U155" i="2" s="1"/>
  <c r="U155" i="7"/>
  <c r="T155" i="2" s="1"/>
  <c r="T155" i="7"/>
  <c r="S155" i="2" s="1"/>
  <c r="S155" i="7"/>
  <c r="R155" i="2" s="1"/>
  <c r="R155" i="7"/>
  <c r="Q155" i="2" s="1"/>
  <c r="Q155" i="7"/>
  <c r="P155" i="2" s="1"/>
  <c r="P4" i="7"/>
  <c r="O4" i="2" s="1"/>
  <c r="U4" i="7"/>
  <c r="T4" i="2" s="1"/>
  <c r="T4" i="7"/>
  <c r="S4" i="2" s="1"/>
  <c r="S4" i="7"/>
  <c r="R4" i="2" s="1"/>
  <c r="Q4" i="7"/>
  <c r="P4" i="2" s="1"/>
  <c r="U24" i="7"/>
  <c r="T24" i="2" s="1"/>
  <c r="Q24" i="7"/>
  <c r="P24" i="2" s="1"/>
  <c r="C321" i="4"/>
  <c r="R4" i="7"/>
  <c r="Q4" i="2" s="1"/>
  <c r="P7" i="7"/>
  <c r="O7" i="2" s="1"/>
  <c r="U7" i="7"/>
  <c r="T7" i="2" s="1"/>
  <c r="T7" i="7"/>
  <c r="S7" i="2" s="1"/>
  <c r="Q7" i="7"/>
  <c r="P7" i="2" s="1"/>
  <c r="V24" i="7"/>
  <c r="U24" i="2" s="1"/>
  <c r="C98" i="4"/>
  <c r="C351" i="4"/>
  <c r="V4" i="7"/>
  <c r="U4" i="2" s="1"/>
  <c r="R7" i="7"/>
  <c r="Q7" i="2" s="1"/>
  <c r="V29" i="7"/>
  <c r="U29" i="2" s="1"/>
  <c r="U29" i="7"/>
  <c r="T29" i="2" s="1"/>
  <c r="T29" i="7"/>
  <c r="S29" i="2" s="1"/>
  <c r="Q29" i="7"/>
  <c r="P29" i="2" s="1"/>
  <c r="V66" i="7"/>
  <c r="U66" i="2" s="1"/>
  <c r="T66" i="7"/>
  <c r="S66" i="2" s="1"/>
  <c r="S66" i="7"/>
  <c r="R66" i="2" s="1"/>
  <c r="C381" i="4"/>
  <c r="S7" i="7"/>
  <c r="R7" i="2" s="1"/>
  <c r="V26" i="7"/>
  <c r="U26" i="2" s="1"/>
  <c r="P26" i="7"/>
  <c r="O26" i="2" s="1"/>
  <c r="V63" i="7"/>
  <c r="T63" i="7"/>
  <c r="S63" i="7"/>
  <c r="P63" i="7"/>
  <c r="O63" i="2" s="1"/>
  <c r="T159" i="7"/>
  <c r="S159" i="2" s="1"/>
  <c r="V159" i="7"/>
  <c r="U159" i="2" s="1"/>
  <c r="U159" i="7"/>
  <c r="T159" i="2" s="1"/>
  <c r="R159" i="7"/>
  <c r="Q159" i="2" s="1"/>
  <c r="M238" i="4"/>
  <c r="M481" i="4"/>
  <c r="V7" i="7"/>
  <c r="U7" i="2" s="1"/>
  <c r="R29" i="7"/>
  <c r="Q29" i="2" s="1"/>
  <c r="S44" i="7"/>
  <c r="R44" i="2" s="1"/>
  <c r="V44" i="7"/>
  <c r="U44" i="2" s="1"/>
  <c r="Q63" i="7"/>
  <c r="P63" i="2" s="1"/>
  <c r="V49" i="7"/>
  <c r="U49" i="2" s="1"/>
  <c r="P49" i="7"/>
  <c r="O49" i="2" s="1"/>
  <c r="U100" i="7"/>
  <c r="T100" i="2" s="1"/>
  <c r="V100" i="7"/>
  <c r="U100" i="2" s="1"/>
  <c r="P6" i="7"/>
  <c r="O6" i="2" s="1"/>
  <c r="U6" i="7"/>
  <c r="T6" i="2" s="1"/>
  <c r="S6" i="7"/>
  <c r="R6" i="2" s="1"/>
  <c r="R6" i="7"/>
  <c r="Q6" i="2" s="1"/>
  <c r="U44" i="7"/>
  <c r="T44" i="2" s="1"/>
  <c r="Q49" i="7"/>
  <c r="P49" i="2" s="1"/>
  <c r="U63" i="7"/>
  <c r="Q6" i="7"/>
  <c r="P6" i="2" s="1"/>
  <c r="P80" i="7"/>
  <c r="O80" i="2" s="1"/>
  <c r="V80" i="7"/>
  <c r="U80" i="2" s="1"/>
  <c r="U80" i="7"/>
  <c r="T80" i="2" s="1"/>
  <c r="T80" i="7"/>
  <c r="S80" i="2" s="1"/>
  <c r="C148" i="4"/>
  <c r="M158" i="4"/>
  <c r="T6" i="7"/>
  <c r="S6" i="2" s="1"/>
  <c r="U41" i="7"/>
  <c r="T41" i="2" s="1"/>
  <c r="T41" i="7"/>
  <c r="S41" i="2" s="1"/>
  <c r="Q41" i="7"/>
  <c r="P41" i="2" s="1"/>
  <c r="V216" i="7"/>
  <c r="U216" i="2" s="1"/>
  <c r="U216" i="7"/>
  <c r="T216" i="2" s="1"/>
  <c r="S216" i="7"/>
  <c r="R216" i="2" s="1"/>
  <c r="R216" i="7"/>
  <c r="Q216" i="2" s="1"/>
  <c r="V6" i="7"/>
  <c r="U6" i="2" s="1"/>
  <c r="V25" i="7"/>
  <c r="U25" i="2" s="1"/>
  <c r="U25" i="7"/>
  <c r="T25" i="2" s="1"/>
  <c r="P25" i="7"/>
  <c r="O25" i="2" s="1"/>
  <c r="V183" i="7"/>
  <c r="U183" i="7"/>
  <c r="T183" i="7"/>
  <c r="S183" i="7"/>
  <c r="R183" i="2" s="1"/>
  <c r="R183" i="7"/>
  <c r="Q183" i="7"/>
  <c r="P183" i="7"/>
  <c r="O183" i="2" s="1"/>
  <c r="P190" i="7"/>
  <c r="O190" i="2" s="1"/>
  <c r="V190" i="7"/>
  <c r="U190" i="2" s="1"/>
  <c r="U190" i="7"/>
  <c r="T190" i="2" s="1"/>
  <c r="T190" i="7"/>
  <c r="S190" i="2" s="1"/>
  <c r="S190" i="7"/>
  <c r="R190" i="2" s="1"/>
  <c r="R190" i="7"/>
  <c r="Q190" i="2" s="1"/>
  <c r="Q190" i="7"/>
  <c r="P190" i="2" s="1"/>
  <c r="I7" i="1"/>
  <c r="Q25" i="7"/>
  <c r="P25" i="2" s="1"/>
  <c r="R41" i="7"/>
  <c r="Q41" i="2" s="1"/>
  <c r="P8" i="7"/>
  <c r="O8" i="2" s="1"/>
  <c r="T8" i="7"/>
  <c r="S8" i="2" s="1"/>
  <c r="V149" i="7"/>
  <c r="U149" i="2" s="1"/>
  <c r="U149" i="7"/>
  <c r="T149" i="2" s="1"/>
  <c r="T149" i="7"/>
  <c r="S149" i="2" s="1"/>
  <c r="S149" i="7"/>
  <c r="R149" i="2" s="1"/>
  <c r="R149" i="7"/>
  <c r="Q149" i="2" s="1"/>
  <c r="Q149" i="7"/>
  <c r="P149" i="2" s="1"/>
  <c r="P149" i="7"/>
  <c r="P99" i="7"/>
  <c r="O99" i="2" s="1"/>
  <c r="P108" i="7"/>
  <c r="O108" i="2" s="1"/>
  <c r="P147" i="7"/>
  <c r="Q174" i="7"/>
  <c r="P174" i="2" s="1"/>
  <c r="R174" i="7"/>
  <c r="Q174" i="2" s="1"/>
  <c r="R206" i="7"/>
  <c r="Q206" i="2" s="1"/>
  <c r="Q227" i="7"/>
  <c r="P227" i="2" s="1"/>
  <c r="S30" i="7"/>
  <c r="R30" i="2" s="1"/>
  <c r="U31" i="7"/>
  <c r="T31" i="2" s="1"/>
  <c r="Q64" i="7"/>
  <c r="P64" i="2" s="1"/>
  <c r="Q68" i="7"/>
  <c r="P68" i="2" s="1"/>
  <c r="S69" i="7"/>
  <c r="R69" i="2" s="1"/>
  <c r="V70" i="7"/>
  <c r="U70" i="2" s="1"/>
  <c r="P94" i="7"/>
  <c r="R99" i="7"/>
  <c r="Q99" i="2" s="1"/>
  <c r="P145" i="7"/>
  <c r="O145" i="2" s="1"/>
  <c r="Q146" i="7"/>
  <c r="P146" i="2" s="1"/>
  <c r="R147" i="7"/>
  <c r="Q147" i="2" s="1"/>
  <c r="S148" i="7"/>
  <c r="R148" i="2" s="1"/>
  <c r="S154" i="7"/>
  <c r="R154" i="2" s="1"/>
  <c r="P158" i="7"/>
  <c r="O158" i="2" s="1"/>
  <c r="R165" i="7"/>
  <c r="Q165" i="2" s="1"/>
  <c r="T174" i="7"/>
  <c r="S174" i="2" s="1"/>
  <c r="Q193" i="7"/>
  <c r="P196" i="7"/>
  <c r="O196" i="2" s="1"/>
  <c r="P199" i="7"/>
  <c r="O199" i="2" s="1"/>
  <c r="S206" i="7"/>
  <c r="R206" i="2" s="1"/>
  <c r="S215" i="7"/>
  <c r="R215" i="2" s="1"/>
  <c r="R221" i="7"/>
  <c r="Q221" i="2" s="1"/>
  <c r="P226" i="7"/>
  <c r="O226" i="2" s="1"/>
  <c r="R227" i="7"/>
  <c r="Q227" i="2" s="1"/>
  <c r="W144" i="7"/>
  <c r="V144" i="2" s="1"/>
  <c r="Q145" i="7"/>
  <c r="P145" i="2" s="1"/>
  <c r="R146" i="7"/>
  <c r="Q146" i="2" s="1"/>
  <c r="S147" i="7"/>
  <c r="R147" i="2" s="1"/>
  <c r="Q158" i="7"/>
  <c r="P158" i="2" s="1"/>
  <c r="T206" i="7"/>
  <c r="S206" i="2" s="1"/>
  <c r="Q226" i="7"/>
  <c r="P226" i="2" s="1"/>
  <c r="S227" i="7"/>
  <c r="R227" i="2" s="1"/>
  <c r="T64" i="7"/>
  <c r="S64" i="2" s="1"/>
  <c r="T68" i="7"/>
  <c r="S68" i="2" s="1"/>
  <c r="S94" i="7"/>
  <c r="R94" i="2" s="1"/>
  <c r="Q97" i="7"/>
  <c r="P97" i="2" s="1"/>
  <c r="U99" i="7"/>
  <c r="T99" i="2" s="1"/>
  <c r="P110" i="7"/>
  <c r="P116" i="7"/>
  <c r="O116" i="2" s="1"/>
  <c r="Q119" i="7"/>
  <c r="P119" i="2" s="1"/>
  <c r="Q127" i="7"/>
  <c r="P127" i="2" s="1"/>
  <c r="T138" i="7"/>
  <c r="S138" i="2" s="1"/>
  <c r="Q143" i="7"/>
  <c r="S145" i="7"/>
  <c r="R145" i="2" s="1"/>
  <c r="T146" i="7"/>
  <c r="S146" i="2" s="1"/>
  <c r="U147" i="7"/>
  <c r="T147" i="2" s="1"/>
  <c r="R157" i="7"/>
  <c r="Q157" i="2" s="1"/>
  <c r="S158" i="7"/>
  <c r="R158" i="2" s="1"/>
  <c r="P163" i="7"/>
  <c r="S164" i="7"/>
  <c r="R164" i="2" s="1"/>
  <c r="T173" i="7"/>
  <c r="S173" i="2" s="1"/>
  <c r="P185" i="7"/>
  <c r="O185" i="2" s="1"/>
  <c r="S196" i="7"/>
  <c r="R196" i="2" s="1"/>
  <c r="P210" i="7"/>
  <c r="O210" i="2" s="1"/>
  <c r="Q211" i="7"/>
  <c r="P211" i="2" s="1"/>
  <c r="Q225" i="7"/>
  <c r="P225" i="2" s="1"/>
  <c r="S226" i="7"/>
  <c r="R226" i="2" s="1"/>
  <c r="Q231" i="7"/>
  <c r="P231" i="2" s="1"/>
  <c r="V64" i="7"/>
  <c r="U64" i="2" s="1"/>
  <c r="V68" i="7"/>
  <c r="U68" i="2" s="1"/>
  <c r="U94" i="7"/>
  <c r="T94" i="2" s="1"/>
  <c r="R97" i="7"/>
  <c r="Q97" i="2" s="1"/>
  <c r="Q110" i="7"/>
  <c r="P110" i="2" s="1"/>
  <c r="Q116" i="7"/>
  <c r="P116" i="2" s="1"/>
  <c r="R127" i="7"/>
  <c r="Q127" i="2" s="1"/>
  <c r="U138" i="7"/>
  <c r="T138" i="2" s="1"/>
  <c r="R143" i="7"/>
  <c r="Q143" i="2" s="1"/>
  <c r="T145" i="7"/>
  <c r="S145" i="2" s="1"/>
  <c r="S157" i="7"/>
  <c r="R157" i="2" s="1"/>
  <c r="Q163" i="7"/>
  <c r="T164" i="7"/>
  <c r="S164" i="2" s="1"/>
  <c r="Q185" i="7"/>
  <c r="P185" i="2" s="1"/>
  <c r="P209" i="7"/>
  <c r="O209" i="2" s="1"/>
  <c r="Q210" i="7"/>
  <c r="P210" i="2" s="1"/>
  <c r="R211" i="7"/>
  <c r="Q211" i="2" s="1"/>
  <c r="R225" i="7"/>
  <c r="Q225" i="2" s="1"/>
  <c r="T226" i="7"/>
  <c r="S226" i="2" s="1"/>
  <c r="R231" i="7"/>
  <c r="Q231" i="2" s="1"/>
  <c r="R110" i="7"/>
  <c r="Q110" i="2" s="1"/>
  <c r="R116" i="7"/>
  <c r="Q116" i="2" s="1"/>
  <c r="V138" i="7"/>
  <c r="U138" i="2" s="1"/>
  <c r="U145" i="7"/>
  <c r="T145" i="2" s="1"/>
  <c r="R185" i="7"/>
  <c r="Q185" i="2" s="1"/>
  <c r="R210" i="7"/>
  <c r="Q210" i="2" s="1"/>
  <c r="S225" i="7"/>
  <c r="R225" i="2" s="1"/>
  <c r="S231" i="7"/>
  <c r="R231" i="2" s="1"/>
  <c r="S5" i="7"/>
  <c r="R5" i="2" s="1"/>
  <c r="S27" i="7"/>
  <c r="R27" i="2" s="1"/>
  <c r="U28" i="7"/>
  <c r="T28" i="2" s="1"/>
  <c r="V67" i="7"/>
  <c r="U67" i="2" s="1"/>
  <c r="V81" i="7"/>
  <c r="U81" i="2" s="1"/>
  <c r="Q90" i="7"/>
  <c r="P90" i="2" s="1"/>
  <c r="P96" i="7"/>
  <c r="O96" i="2" s="1"/>
  <c r="U97" i="7"/>
  <c r="T97" i="2" s="1"/>
  <c r="Q101" i="7"/>
  <c r="P101" i="2" s="1"/>
  <c r="S110" i="7"/>
  <c r="R110" i="2" s="1"/>
  <c r="R113" i="7"/>
  <c r="U116" i="7"/>
  <c r="T116" i="2" s="1"/>
  <c r="T127" i="7"/>
  <c r="S127" i="2" s="1"/>
  <c r="P130" i="7"/>
  <c r="O130" i="2" s="1"/>
  <c r="T135" i="7"/>
  <c r="S135" i="2" s="1"/>
  <c r="S140" i="7"/>
  <c r="R140" i="2" s="1"/>
  <c r="T143" i="7"/>
  <c r="S143" i="2" s="1"/>
  <c r="U157" i="7"/>
  <c r="T157" i="2" s="1"/>
  <c r="S163" i="7"/>
  <c r="T179" i="7"/>
  <c r="S179" i="2" s="1"/>
  <c r="S185" i="7"/>
  <c r="R185" i="2" s="1"/>
  <c r="Q195" i="7"/>
  <c r="P195" i="2" s="1"/>
  <c r="R201" i="7"/>
  <c r="Q201" i="2" s="1"/>
  <c r="Q204" i="7"/>
  <c r="P204" i="2" s="1"/>
  <c r="Q208" i="7"/>
  <c r="P208" i="2" s="1"/>
  <c r="R209" i="7"/>
  <c r="Q209" i="2" s="1"/>
  <c r="S210" i="7"/>
  <c r="R210" i="2" s="1"/>
  <c r="T211" i="7"/>
  <c r="S211" i="2" s="1"/>
  <c r="P223" i="7"/>
  <c r="O223" i="2" s="1"/>
  <c r="R224" i="7"/>
  <c r="Q224" i="2" s="1"/>
  <c r="T225" i="7"/>
  <c r="S225" i="2" s="1"/>
  <c r="Q230" i="7"/>
  <c r="P230" i="2" s="1"/>
  <c r="Q96" i="7"/>
  <c r="P96" i="2" s="1"/>
  <c r="V97" i="7"/>
  <c r="U97" i="2" s="1"/>
  <c r="T110" i="7"/>
  <c r="S110" i="2" s="1"/>
  <c r="U127" i="7"/>
  <c r="T127" i="2" s="1"/>
  <c r="Q130" i="7"/>
  <c r="P130" i="2" s="1"/>
  <c r="T140" i="7"/>
  <c r="S140" i="2" s="1"/>
  <c r="U143" i="7"/>
  <c r="T163" i="7"/>
  <c r="T185" i="7"/>
  <c r="S185" i="2" s="1"/>
  <c r="T210" i="7"/>
  <c r="S210" i="2" s="1"/>
  <c r="R230" i="7"/>
  <c r="Q230" i="2" s="1"/>
  <c r="U5" i="7"/>
  <c r="T5" i="2" s="1"/>
  <c r="U27" i="7"/>
  <c r="T27" i="2" s="1"/>
  <c r="R96" i="7"/>
  <c r="Q96" i="2" s="1"/>
  <c r="S101" i="7"/>
  <c r="R101" i="2" s="1"/>
  <c r="U110" i="7"/>
  <c r="T110" i="2" s="1"/>
  <c r="P118" i="7"/>
  <c r="O118" i="2" s="1"/>
  <c r="R130" i="7"/>
  <c r="Q130" i="2" s="1"/>
  <c r="U140" i="7"/>
  <c r="T140" i="2" s="1"/>
  <c r="U163" i="7"/>
  <c r="U185" i="7"/>
  <c r="T185" i="2" s="1"/>
  <c r="T201" i="7"/>
  <c r="S201" i="2" s="1"/>
  <c r="S204" i="7"/>
  <c r="R204" i="2" s="1"/>
  <c r="S208" i="7"/>
  <c r="R208" i="2" s="1"/>
  <c r="T209" i="7"/>
  <c r="S209" i="2" s="1"/>
  <c r="V210" i="7"/>
  <c r="U210" i="2" s="1"/>
  <c r="R223" i="7"/>
  <c r="T224" i="7"/>
  <c r="S224" i="2" s="1"/>
  <c r="P229" i="7"/>
  <c r="O229" i="2" s="1"/>
  <c r="S230" i="7"/>
  <c r="R230" i="2" s="1"/>
  <c r="S96" i="7"/>
  <c r="R96" i="2" s="1"/>
  <c r="T101" i="7"/>
  <c r="U118" i="7"/>
  <c r="T118" i="2" s="1"/>
  <c r="S130" i="7"/>
  <c r="R130" i="2" s="1"/>
  <c r="U201" i="7"/>
  <c r="T201" i="2" s="1"/>
  <c r="T204" i="7"/>
  <c r="S204" i="2" s="1"/>
  <c r="T208" i="7"/>
  <c r="S208" i="2" s="1"/>
  <c r="V209" i="7"/>
  <c r="U209" i="2" s="1"/>
  <c r="S223" i="7"/>
  <c r="Q229" i="7"/>
  <c r="P229" i="2" s="1"/>
  <c r="V101" i="7"/>
  <c r="U101" i="2" s="1"/>
  <c r="T130" i="7"/>
  <c r="S130" i="2" s="1"/>
  <c r="V204" i="7"/>
  <c r="U204" i="2" s="1"/>
  <c r="V208" i="7"/>
  <c r="U208" i="2" s="1"/>
  <c r="T223" i="7"/>
  <c r="R229" i="7"/>
  <c r="Q229" i="2" s="1"/>
  <c r="C28" i="7"/>
  <c r="C28" i="2" s="1"/>
  <c r="D62" i="3"/>
  <c r="C12" i="1"/>
  <c r="E8" i="1" s="1"/>
  <c r="D63" i="3"/>
  <c r="M228" i="4"/>
  <c r="D65" i="3"/>
  <c r="M501" i="4"/>
  <c r="C31" i="7"/>
  <c r="C31" i="2" s="1"/>
  <c r="M401" i="4"/>
  <c r="R193" i="7"/>
  <c r="E30" i="3"/>
  <c r="F47" i="8" s="1"/>
  <c r="P200" i="7"/>
  <c r="E31" i="3"/>
  <c r="F48" i="8" s="1"/>
  <c r="Q200" i="7"/>
  <c r="P200" i="2" s="1"/>
  <c r="E32" i="3"/>
  <c r="F49" i="8" s="1"/>
  <c r="E33" i="3"/>
  <c r="F50" i="8" s="1"/>
  <c r="S200" i="7"/>
  <c r="R200" i="2" s="1"/>
  <c r="R195" i="7"/>
  <c r="Q195" i="2" s="1"/>
  <c r="T196" i="7"/>
  <c r="S196" i="2" s="1"/>
  <c r="R199" i="7"/>
  <c r="Q199" i="2" s="1"/>
  <c r="T200" i="7"/>
  <c r="S200" i="2" s="1"/>
  <c r="S195" i="7"/>
  <c r="R195" i="2" s="1"/>
  <c r="U196" i="7"/>
  <c r="T196" i="2" s="1"/>
  <c r="S199" i="7"/>
  <c r="R199" i="2" s="1"/>
  <c r="U200" i="7"/>
  <c r="T200" i="2" s="1"/>
  <c r="E36" i="3"/>
  <c r="F53" i="8" s="1"/>
  <c r="U195" i="7"/>
  <c r="T195" i="2" s="1"/>
  <c r="U199" i="7"/>
  <c r="T199" i="2" s="1"/>
  <c r="C42" i="7"/>
  <c r="C42" i="2" s="1"/>
  <c r="C38" i="7"/>
  <c r="C38" i="2" s="1"/>
  <c r="C37" i="7"/>
  <c r="C37" i="2" s="1"/>
  <c r="C36" i="7"/>
  <c r="C36" i="2" s="1"/>
  <c r="C35" i="7"/>
  <c r="C35" i="2" s="1"/>
  <c r="C34" i="7"/>
  <c r="C34" i="2" s="1"/>
  <c r="C33" i="7"/>
  <c r="C33" i="2" s="1"/>
  <c r="C39" i="7"/>
  <c r="C39" i="2" s="1"/>
  <c r="C40" i="7"/>
  <c r="C40" i="2" s="1"/>
  <c r="C41" i="7"/>
  <c r="C41" i="2" s="1"/>
  <c r="M288" i="4"/>
  <c r="C288" i="4"/>
  <c r="C47" i="7"/>
  <c r="C47" i="2" s="1"/>
  <c r="C48" i="7"/>
  <c r="C48" i="2" s="1"/>
  <c r="C49" i="7"/>
  <c r="C49" i="2" s="1"/>
  <c r="C46" i="7"/>
  <c r="C46" i="2" s="1"/>
  <c r="C50" i="7"/>
  <c r="C50" i="2" s="1"/>
  <c r="C51" i="7"/>
  <c r="C51" i="2" s="1"/>
  <c r="C45" i="7"/>
  <c r="C45" i="2" s="1"/>
  <c r="C52" i="7"/>
  <c r="C52" i="2" s="1"/>
  <c r="C44" i="7"/>
  <c r="C44" i="2" s="1"/>
  <c r="C43" i="7"/>
  <c r="C43" i="2" s="1"/>
  <c r="T32" i="7"/>
  <c r="C102" i="7"/>
  <c r="C102" i="2" s="1"/>
  <c r="C98" i="7"/>
  <c r="C98" i="2" s="1"/>
  <c r="C97" i="7"/>
  <c r="C97" i="2" s="1"/>
  <c r="C96" i="7"/>
  <c r="C96" i="2" s="1"/>
  <c r="C95" i="7"/>
  <c r="C95" i="2" s="1"/>
  <c r="C94" i="7"/>
  <c r="C94" i="2" s="1"/>
  <c r="C93" i="7"/>
  <c r="C93" i="2" s="1"/>
  <c r="C101" i="7"/>
  <c r="C101" i="2" s="1"/>
  <c r="C100" i="7"/>
  <c r="C100" i="2" s="1"/>
  <c r="C99" i="7"/>
  <c r="C99" i="2" s="1"/>
  <c r="S12" i="7"/>
  <c r="C129" i="7"/>
  <c r="C129" i="2" s="1"/>
  <c r="C132" i="7"/>
  <c r="C132" i="2" s="1"/>
  <c r="C124" i="7"/>
  <c r="C124" i="2" s="1"/>
  <c r="C130" i="7"/>
  <c r="C130" i="2" s="1"/>
  <c r="C131" i="7"/>
  <c r="C131" i="2" s="1"/>
  <c r="C126" i="7"/>
  <c r="C126" i="2" s="1"/>
  <c r="C127" i="7"/>
  <c r="C127" i="2" s="1"/>
  <c r="C128" i="7"/>
  <c r="C128" i="2" s="1"/>
  <c r="C123" i="7"/>
  <c r="C123" i="2" s="1"/>
  <c r="C125" i="7"/>
  <c r="C125" i="2" s="1"/>
  <c r="V52" i="7"/>
  <c r="C62" i="7"/>
  <c r="C62" i="2" s="1"/>
  <c r="C61" i="7"/>
  <c r="C61" i="2" s="1"/>
  <c r="C60" i="7"/>
  <c r="C60" i="2" s="1"/>
  <c r="C59" i="7"/>
  <c r="C59" i="2" s="1"/>
  <c r="C58" i="7"/>
  <c r="C58" i="2" s="1"/>
  <c r="C57" i="7"/>
  <c r="C57" i="2" s="1"/>
  <c r="C56" i="7"/>
  <c r="C56" i="2" s="1"/>
  <c r="C55" i="7"/>
  <c r="C55" i="2" s="1"/>
  <c r="C54" i="7"/>
  <c r="C54" i="2" s="1"/>
  <c r="C53" i="7"/>
  <c r="C53" i="2" s="1"/>
  <c r="C71" i="7"/>
  <c r="C71" i="2" s="1"/>
  <c r="C67" i="7"/>
  <c r="C67" i="2" s="1"/>
  <c r="C72" i="7"/>
  <c r="C72" i="2" s="1"/>
  <c r="C68" i="7"/>
  <c r="C68" i="2" s="1"/>
  <c r="C70" i="7"/>
  <c r="C70" i="2" s="1"/>
  <c r="C63" i="7"/>
  <c r="C63" i="2" s="1"/>
  <c r="C66" i="7"/>
  <c r="C66" i="2" s="1"/>
  <c r="C64" i="7"/>
  <c r="C64" i="2" s="1"/>
  <c r="C69" i="7"/>
  <c r="C69" i="2" s="1"/>
  <c r="C65" i="7"/>
  <c r="C65" i="2" s="1"/>
  <c r="M58" i="4"/>
  <c r="C58" i="4"/>
  <c r="N160" i="7" s="1"/>
  <c r="M198" i="4"/>
  <c r="C198" i="4"/>
  <c r="C89" i="7"/>
  <c r="C89" i="2" s="1"/>
  <c r="C88" i="7"/>
  <c r="C88" i="2" s="1"/>
  <c r="C87" i="7"/>
  <c r="C87" i="2" s="1"/>
  <c r="C86" i="7"/>
  <c r="C86" i="2" s="1"/>
  <c r="C85" i="7"/>
  <c r="C85" i="2" s="1"/>
  <c r="C90" i="7"/>
  <c r="C90" i="2" s="1"/>
  <c r="C91" i="7"/>
  <c r="C91" i="2" s="1"/>
  <c r="C84" i="7"/>
  <c r="C84" i="2" s="1"/>
  <c r="C92" i="7"/>
  <c r="C92" i="2" s="1"/>
  <c r="C83" i="7"/>
  <c r="C83" i="2" s="1"/>
  <c r="J9" i="7"/>
  <c r="J11" i="7"/>
  <c r="K6" i="7"/>
  <c r="J5" i="7"/>
  <c r="K4" i="7"/>
  <c r="C108" i="4"/>
  <c r="M128" i="4"/>
  <c r="C128" i="4"/>
  <c r="P11" i="7"/>
  <c r="X11" i="7" s="1"/>
  <c r="V11" i="7"/>
  <c r="U11" i="7"/>
  <c r="AC11" i="7" s="1"/>
  <c r="AB11" i="2" s="1"/>
  <c r="T11" i="7"/>
  <c r="AB11" i="7" s="1"/>
  <c r="AA11" i="2" s="1"/>
  <c r="S11" i="7"/>
  <c r="R11" i="7"/>
  <c r="Z11" i="7" s="1"/>
  <c r="Y11" i="2" s="1"/>
  <c r="Q11" i="7"/>
  <c r="Q32" i="7"/>
  <c r="W30" i="7"/>
  <c r="V30" i="2" s="1"/>
  <c r="C103" i="7"/>
  <c r="C103" i="2" s="1"/>
  <c r="C109" i="7"/>
  <c r="C109" i="2" s="1"/>
  <c r="C105" i="7"/>
  <c r="C105" i="2" s="1"/>
  <c r="C108" i="7"/>
  <c r="C108" i="2" s="1"/>
  <c r="C110" i="7"/>
  <c r="C110" i="2" s="1"/>
  <c r="C111" i="7"/>
  <c r="C111" i="2" s="1"/>
  <c r="C104" i="7"/>
  <c r="C104" i="2" s="1"/>
  <c r="C112" i="7"/>
  <c r="C112" i="2" s="1"/>
  <c r="C107" i="7"/>
  <c r="C107" i="2" s="1"/>
  <c r="C106" i="7"/>
  <c r="C106" i="2" s="1"/>
  <c r="E34" i="3"/>
  <c r="F51" i="8" s="1"/>
  <c r="E35" i="3"/>
  <c r="F52" i="8" s="1"/>
  <c r="S32" i="7"/>
  <c r="W74" i="7"/>
  <c r="V74" i="2" s="1"/>
  <c r="C152" i="7"/>
  <c r="C152" i="2" s="1"/>
  <c r="C151" i="7"/>
  <c r="C151" i="2" s="1"/>
  <c r="C150" i="7"/>
  <c r="C150" i="2" s="1"/>
  <c r="C149" i="7"/>
  <c r="C149" i="2" s="1"/>
  <c r="C148" i="7"/>
  <c r="C148" i="2" s="1"/>
  <c r="C147" i="7"/>
  <c r="C147" i="2" s="1"/>
  <c r="C146" i="7"/>
  <c r="C146" i="2" s="1"/>
  <c r="C145" i="7"/>
  <c r="C145" i="2" s="1"/>
  <c r="C144" i="7"/>
  <c r="C144" i="2" s="1"/>
  <c r="C143" i="7"/>
  <c r="C143" i="2" s="1"/>
  <c r="C66" i="3"/>
  <c r="M371" i="4"/>
  <c r="C371" i="4"/>
  <c r="C11" i="7"/>
  <c r="C11" i="2" s="1"/>
  <c r="C5" i="7"/>
  <c r="C5" i="2" s="1"/>
  <c r="C12" i="7"/>
  <c r="C12" i="2" s="1"/>
  <c r="C6" i="7"/>
  <c r="C6" i="2" s="1"/>
  <c r="C7" i="7"/>
  <c r="C7" i="2" s="1"/>
  <c r="C4" i="7"/>
  <c r="C4" i="2" s="1"/>
  <c r="C8" i="7"/>
  <c r="C8" i="2" s="1"/>
  <c r="C3" i="7"/>
  <c r="C3" i="2" s="1"/>
  <c r="C9" i="7"/>
  <c r="C9" i="2" s="1"/>
  <c r="C172" i="7"/>
  <c r="C172" i="2" s="1"/>
  <c r="C168" i="7"/>
  <c r="C168" i="2" s="1"/>
  <c r="C171" i="7"/>
  <c r="C171" i="2" s="1"/>
  <c r="C165" i="7"/>
  <c r="C165" i="2" s="1"/>
  <c r="C166" i="7"/>
  <c r="C166" i="2" s="1"/>
  <c r="C167" i="7"/>
  <c r="C167" i="2" s="1"/>
  <c r="C164" i="7"/>
  <c r="C164" i="2" s="1"/>
  <c r="C169" i="7"/>
  <c r="C169" i="2" s="1"/>
  <c r="C163" i="7"/>
  <c r="C163" i="2" s="1"/>
  <c r="C170" i="7"/>
  <c r="C170" i="2" s="1"/>
  <c r="B66" i="3"/>
  <c r="C5" i="1" s="1"/>
  <c r="D60" i="3"/>
  <c r="M301" i="4"/>
  <c r="C301" i="4"/>
  <c r="Y14" i="7" s="1"/>
  <c r="K5" i="7"/>
  <c r="O10" i="7"/>
  <c r="N10" i="7"/>
  <c r="M10" i="7"/>
  <c r="L10" i="7"/>
  <c r="K10" i="7"/>
  <c r="I10" i="7"/>
  <c r="Z10" i="7"/>
  <c r="V21" i="7"/>
  <c r="U21" i="7"/>
  <c r="AC21" i="7" s="1"/>
  <c r="AB21" i="2" s="1"/>
  <c r="T21" i="7"/>
  <c r="AB21" i="7" s="1"/>
  <c r="AA21" i="2" s="1"/>
  <c r="S21" i="7"/>
  <c r="AA21" i="7" s="1"/>
  <c r="Z21" i="2" s="1"/>
  <c r="R21" i="7"/>
  <c r="P21" i="7"/>
  <c r="C25" i="7"/>
  <c r="C25" i="2" s="1"/>
  <c r="X9" i="7"/>
  <c r="Q22" i="7"/>
  <c r="Q26" i="7"/>
  <c r="C77" i="7"/>
  <c r="C77" i="2" s="1"/>
  <c r="C76" i="7"/>
  <c r="C76" i="2" s="1"/>
  <c r="C75" i="7"/>
  <c r="C75" i="2" s="1"/>
  <c r="C74" i="7"/>
  <c r="C74" i="2" s="1"/>
  <c r="C82" i="7"/>
  <c r="C82" i="2" s="1"/>
  <c r="C81" i="7"/>
  <c r="C81" i="2" s="1"/>
  <c r="C80" i="7"/>
  <c r="C80" i="2" s="1"/>
  <c r="C79" i="7"/>
  <c r="C79" i="2" s="1"/>
  <c r="C73" i="7"/>
  <c r="C73" i="2" s="1"/>
  <c r="C78" i="7"/>
  <c r="C78" i="2" s="1"/>
  <c r="M511" i="4"/>
  <c r="C511" i="4"/>
  <c r="O9" i="7"/>
  <c r="AD9" i="7"/>
  <c r="AC9" i="2" s="1"/>
  <c r="N9" i="7"/>
  <c r="AC9" i="7"/>
  <c r="M9" i="7"/>
  <c r="L9" i="7"/>
  <c r="K9" i="7"/>
  <c r="Y9" i="7"/>
  <c r="I9" i="7"/>
  <c r="C24" i="7"/>
  <c r="C24" i="2" s="1"/>
  <c r="R26" i="7"/>
  <c r="C218" i="4"/>
  <c r="C391" i="4"/>
  <c r="O3" i="7"/>
  <c r="N3" i="7"/>
  <c r="M3" i="7"/>
  <c r="L3" i="7"/>
  <c r="Y16" i="7"/>
  <c r="X16" i="2" s="1"/>
  <c r="S26" i="7"/>
  <c r="O8" i="7"/>
  <c r="AD8" i="7"/>
  <c r="AC8" i="2" s="1"/>
  <c r="N8" i="7"/>
  <c r="AC8" i="7"/>
  <c r="AB8" i="2" s="1"/>
  <c r="M8" i="7"/>
  <c r="L8" i="7"/>
  <c r="I8" i="7"/>
  <c r="X8" i="7"/>
  <c r="AF8" i="7" s="1"/>
  <c r="AE8" i="2" s="1"/>
  <c r="T26" i="7"/>
  <c r="C32" i="7"/>
  <c r="C32" i="2" s="1"/>
  <c r="O4" i="7"/>
  <c r="AD4" i="7"/>
  <c r="N4" i="7"/>
  <c r="AC4" i="7"/>
  <c r="M4" i="7"/>
  <c r="AB4" i="7"/>
  <c r="AA4" i="2" s="1"/>
  <c r="L4" i="7"/>
  <c r="O7" i="7"/>
  <c r="AD7" i="7"/>
  <c r="N7" i="7"/>
  <c r="AC7" i="7"/>
  <c r="AB7" i="2" s="1"/>
  <c r="M7" i="7"/>
  <c r="L7" i="7"/>
  <c r="I7" i="7"/>
  <c r="X7" i="7"/>
  <c r="AF7" i="7" s="1"/>
  <c r="AE7" i="2" s="1"/>
  <c r="Z8" i="7"/>
  <c r="J10" i="7"/>
  <c r="Y18" i="7"/>
  <c r="U26" i="7"/>
  <c r="W28" i="7"/>
  <c r="V28" i="2" s="1"/>
  <c r="C29" i="7"/>
  <c r="C29" i="2" s="1"/>
  <c r="C122" i="7"/>
  <c r="C122" i="2" s="1"/>
  <c r="C121" i="7"/>
  <c r="C121" i="2" s="1"/>
  <c r="C120" i="7"/>
  <c r="C120" i="2" s="1"/>
  <c r="C119" i="7"/>
  <c r="C119" i="2" s="1"/>
  <c r="C118" i="7"/>
  <c r="C118" i="2" s="1"/>
  <c r="C117" i="7"/>
  <c r="C117" i="2" s="1"/>
  <c r="C116" i="7"/>
  <c r="C116" i="2" s="1"/>
  <c r="C115" i="7"/>
  <c r="C115" i="2" s="1"/>
  <c r="C114" i="7"/>
  <c r="C114" i="2" s="1"/>
  <c r="C113" i="7"/>
  <c r="C113" i="2" s="1"/>
  <c r="C168" i="4"/>
  <c r="N211" i="7" s="1"/>
  <c r="C341" i="4"/>
  <c r="X4" i="7"/>
  <c r="AF4" i="7" s="1"/>
  <c r="AE4" i="2" s="1"/>
  <c r="O6" i="7"/>
  <c r="AD6" i="7"/>
  <c r="N6" i="7"/>
  <c r="AC6" i="7"/>
  <c r="AB6" i="2" s="1"/>
  <c r="M6" i="7"/>
  <c r="AB6" i="7"/>
  <c r="L6" i="7"/>
  <c r="Y6" i="7"/>
  <c r="X6" i="2" s="1"/>
  <c r="I6" i="7"/>
  <c r="Z7" i="7"/>
  <c r="Y7" i="2" s="1"/>
  <c r="AA8" i="7"/>
  <c r="Z8" i="2" s="1"/>
  <c r="Q10" i="7"/>
  <c r="Y10" i="7" s="1"/>
  <c r="X10" i="2" s="1"/>
  <c r="V13" i="7"/>
  <c r="U13" i="7"/>
  <c r="T13" i="7"/>
  <c r="S13" i="7"/>
  <c r="R13" i="7"/>
  <c r="Z13" i="7" s="1"/>
  <c r="P13" i="7"/>
  <c r="Q21" i="7"/>
  <c r="Y21" i="7" s="1"/>
  <c r="X21" i="2" s="1"/>
  <c r="C23" i="7"/>
  <c r="C23" i="2" s="1"/>
  <c r="R25" i="7"/>
  <c r="C27" i="7"/>
  <c r="C27" i="2" s="1"/>
  <c r="Y4" i="7"/>
  <c r="O5" i="7"/>
  <c r="AD5" i="7"/>
  <c r="N5" i="7"/>
  <c r="AC5" i="7"/>
  <c r="M5" i="7"/>
  <c r="AB5" i="7"/>
  <c r="L5" i="7"/>
  <c r="Y5" i="7"/>
  <c r="X5" i="2" s="1"/>
  <c r="I5" i="7"/>
  <c r="X5" i="7"/>
  <c r="AF5" i="7" s="1"/>
  <c r="AE5" i="2" s="1"/>
  <c r="AA7" i="7"/>
  <c r="V14" i="7"/>
  <c r="U14" i="7"/>
  <c r="T14" i="7"/>
  <c r="S14" i="7"/>
  <c r="R14" i="7"/>
  <c r="P14" i="7"/>
  <c r="Y20" i="7"/>
  <c r="C141" i="7"/>
  <c r="C141" i="2" s="1"/>
  <c r="C134" i="7"/>
  <c r="C134" i="2" s="1"/>
  <c r="C137" i="7"/>
  <c r="C137" i="2" s="1"/>
  <c r="C140" i="7"/>
  <c r="C140" i="2" s="1"/>
  <c r="C135" i="7"/>
  <c r="C135" i="2" s="1"/>
  <c r="C142" i="7"/>
  <c r="C142" i="2" s="1"/>
  <c r="C138" i="7"/>
  <c r="C138" i="2" s="1"/>
  <c r="C136" i="7"/>
  <c r="C136" i="2" s="1"/>
  <c r="C139" i="7"/>
  <c r="C139" i="2" s="1"/>
  <c r="C133" i="7"/>
  <c r="C133" i="2" s="1"/>
  <c r="C491" i="4"/>
  <c r="Z4" i="7"/>
  <c r="Z5" i="7"/>
  <c r="AA6" i="7"/>
  <c r="AF9" i="7"/>
  <c r="AE9" i="2" s="1"/>
  <c r="S10" i="7"/>
  <c r="V15" i="7"/>
  <c r="AD15" i="7" s="1"/>
  <c r="AC15" i="2" s="1"/>
  <c r="U15" i="7"/>
  <c r="T15" i="7"/>
  <c r="S15" i="7"/>
  <c r="R15" i="7"/>
  <c r="P15" i="7"/>
  <c r="P24" i="7"/>
  <c r="T25" i="7"/>
  <c r="C118" i="4"/>
  <c r="C278" i="4"/>
  <c r="C451" i="4"/>
  <c r="X169" i="7" s="1"/>
  <c r="C521" i="4"/>
  <c r="P12" i="7"/>
  <c r="V16" i="7"/>
  <c r="U16" i="7"/>
  <c r="T16" i="7"/>
  <c r="S16" i="7"/>
  <c r="R16" i="7"/>
  <c r="P16" i="7"/>
  <c r="Z21" i="7"/>
  <c r="Y21" i="2" s="1"/>
  <c r="U38" i="7"/>
  <c r="T38" i="7"/>
  <c r="S38" i="7"/>
  <c r="R38" i="7"/>
  <c r="Q38" i="7"/>
  <c r="P38" i="7"/>
  <c r="V38" i="7"/>
  <c r="C156" i="7"/>
  <c r="C156" i="2" s="1"/>
  <c r="C158" i="7"/>
  <c r="C158" i="2" s="1"/>
  <c r="C154" i="7"/>
  <c r="C154" i="2" s="1"/>
  <c r="C160" i="7"/>
  <c r="C160" i="2" s="1"/>
  <c r="C162" i="7"/>
  <c r="C162" i="2" s="1"/>
  <c r="C157" i="7"/>
  <c r="C157" i="2" s="1"/>
  <c r="C155" i="7"/>
  <c r="C155" i="2" s="1"/>
  <c r="C159" i="7"/>
  <c r="C159" i="2" s="1"/>
  <c r="C161" i="7"/>
  <c r="C161" i="2" s="1"/>
  <c r="C153" i="7"/>
  <c r="C153" i="2" s="1"/>
  <c r="I3" i="7"/>
  <c r="U10" i="7"/>
  <c r="O11" i="7"/>
  <c r="AD11" i="7"/>
  <c r="AC11" i="2" s="1"/>
  <c r="N11" i="7"/>
  <c r="M11" i="7"/>
  <c r="L11" i="7"/>
  <c r="AA11" i="7"/>
  <c r="Z11" i="2" s="1"/>
  <c r="K11" i="7"/>
  <c r="Y11" i="7"/>
  <c r="X11" i="2" s="1"/>
  <c r="I11" i="7"/>
  <c r="V17" i="7"/>
  <c r="U17" i="7"/>
  <c r="T17" i="7"/>
  <c r="S17" i="7"/>
  <c r="R17" i="7"/>
  <c r="P17" i="7"/>
  <c r="R24" i="7"/>
  <c r="C26" i="7"/>
  <c r="C26" i="2" s="1"/>
  <c r="W29" i="7"/>
  <c r="V29" i="2" s="1"/>
  <c r="U37" i="7"/>
  <c r="T37" i="7"/>
  <c r="S37" i="7"/>
  <c r="R37" i="7"/>
  <c r="Q37" i="7"/>
  <c r="P37" i="7"/>
  <c r="V37" i="7"/>
  <c r="C138" i="4"/>
  <c r="C311" i="4"/>
  <c r="Z63" i="7" s="1"/>
  <c r="C471" i="4"/>
  <c r="J3" i="7"/>
  <c r="J8" i="7"/>
  <c r="V10" i="7"/>
  <c r="V18" i="7"/>
  <c r="AD18" i="7" s="1"/>
  <c r="AC18" i="2" s="1"/>
  <c r="U18" i="7"/>
  <c r="T18" i="7"/>
  <c r="S18" i="7"/>
  <c r="R18" i="7"/>
  <c r="P18" i="7"/>
  <c r="S24" i="7"/>
  <c r="U36" i="7"/>
  <c r="T36" i="7"/>
  <c r="S36" i="7"/>
  <c r="R36" i="7"/>
  <c r="Q36" i="7"/>
  <c r="P36" i="7"/>
  <c r="V36" i="7"/>
  <c r="C22" i="7"/>
  <c r="C22" i="2" s="1"/>
  <c r="C21" i="7"/>
  <c r="C21" i="2" s="1"/>
  <c r="C20" i="7"/>
  <c r="C20" i="2" s="1"/>
  <c r="C19" i="7"/>
  <c r="C19" i="2" s="1"/>
  <c r="C18" i="7"/>
  <c r="C18" i="2" s="1"/>
  <c r="C17" i="7"/>
  <c r="C17" i="2" s="1"/>
  <c r="C16" i="7"/>
  <c r="C16" i="2" s="1"/>
  <c r="C15" i="7"/>
  <c r="C15" i="2" s="1"/>
  <c r="C14" i="7"/>
  <c r="C14" i="2" s="1"/>
  <c r="C13" i="7"/>
  <c r="C13" i="2" s="1"/>
  <c r="C176" i="7"/>
  <c r="C176" i="2" s="1"/>
  <c r="C179" i="7"/>
  <c r="C179" i="2" s="1"/>
  <c r="C174" i="7"/>
  <c r="C174" i="2" s="1"/>
  <c r="C182" i="7"/>
  <c r="C182" i="2" s="1"/>
  <c r="C181" i="7"/>
  <c r="C181" i="2" s="1"/>
  <c r="C175" i="7"/>
  <c r="C175" i="2" s="1"/>
  <c r="C173" i="7"/>
  <c r="C173" i="2" s="1"/>
  <c r="C178" i="7"/>
  <c r="C178" i="2" s="1"/>
  <c r="C180" i="7"/>
  <c r="C180" i="2" s="1"/>
  <c r="C177" i="7"/>
  <c r="C177" i="2" s="1"/>
  <c r="K3" i="7"/>
  <c r="I4" i="7"/>
  <c r="J7" i="7"/>
  <c r="K8" i="7"/>
  <c r="S9" i="7"/>
  <c r="V19" i="7"/>
  <c r="U19" i="7"/>
  <c r="T19" i="7"/>
  <c r="S19" i="7"/>
  <c r="R19" i="7"/>
  <c r="P19" i="7"/>
  <c r="P23" i="7"/>
  <c r="T24" i="7"/>
  <c r="P27" i="7"/>
  <c r="U33" i="7"/>
  <c r="T33" i="7"/>
  <c r="S33" i="7"/>
  <c r="R33" i="7"/>
  <c r="Q33" i="7"/>
  <c r="P33" i="7"/>
  <c r="V33" i="7"/>
  <c r="U35" i="7"/>
  <c r="T35" i="7"/>
  <c r="S35" i="7"/>
  <c r="R35" i="7"/>
  <c r="Q35" i="7"/>
  <c r="P35" i="7"/>
  <c r="V35" i="7"/>
  <c r="C192" i="7"/>
  <c r="C192" i="2" s="1"/>
  <c r="C187" i="7"/>
  <c r="C187" i="2" s="1"/>
  <c r="C190" i="7"/>
  <c r="C190" i="2" s="1"/>
  <c r="C191" i="7"/>
  <c r="C191" i="2" s="1"/>
  <c r="C189" i="7"/>
  <c r="C189" i="2" s="1"/>
  <c r="C188" i="7"/>
  <c r="C188" i="2" s="1"/>
  <c r="C184" i="7"/>
  <c r="C184" i="2" s="1"/>
  <c r="C183" i="7"/>
  <c r="C183" i="2" s="1"/>
  <c r="C185" i="7"/>
  <c r="C185" i="2" s="1"/>
  <c r="C186" i="7"/>
  <c r="C186" i="2" s="1"/>
  <c r="Q3" i="7"/>
  <c r="J4" i="7"/>
  <c r="J6" i="7"/>
  <c r="K7" i="7"/>
  <c r="Q8" i="7"/>
  <c r="T9" i="7"/>
  <c r="X10" i="7"/>
  <c r="V20" i="7"/>
  <c r="U20" i="7"/>
  <c r="T20" i="7"/>
  <c r="AB20" i="7" s="1"/>
  <c r="AA20" i="2" s="1"/>
  <c r="S20" i="7"/>
  <c r="R20" i="7"/>
  <c r="P20" i="7"/>
  <c r="Q27" i="7"/>
  <c r="U34" i="7"/>
  <c r="T34" i="7"/>
  <c r="S34" i="7"/>
  <c r="R34" i="7"/>
  <c r="Q34" i="7"/>
  <c r="P34" i="7"/>
  <c r="V34" i="7"/>
  <c r="V48" i="7"/>
  <c r="U48" i="7"/>
  <c r="T48" i="7"/>
  <c r="S48" i="7"/>
  <c r="R48" i="7"/>
  <c r="Q48" i="7"/>
  <c r="P48" i="7"/>
  <c r="Q72" i="7"/>
  <c r="V53" i="7"/>
  <c r="U53" i="7"/>
  <c r="T53" i="7"/>
  <c r="S53" i="7"/>
  <c r="R53" i="7"/>
  <c r="Q53" i="7"/>
  <c r="P53" i="7"/>
  <c r="P46" i="7"/>
  <c r="R49" i="7"/>
  <c r="Z49" i="7" s="1"/>
  <c r="Y49" i="2" s="1"/>
  <c r="V54" i="7"/>
  <c r="U54" i="7"/>
  <c r="T54" i="7"/>
  <c r="S54" i="7"/>
  <c r="R54" i="7"/>
  <c r="Q54" i="7"/>
  <c r="P54" i="7"/>
  <c r="U89" i="7"/>
  <c r="T89" i="7"/>
  <c r="S89" i="7"/>
  <c r="R89" i="7"/>
  <c r="Q89" i="7"/>
  <c r="V89" i="7"/>
  <c r="P89" i="7"/>
  <c r="Q46" i="7"/>
  <c r="S49" i="7"/>
  <c r="W51" i="7"/>
  <c r="V51" i="2" s="1"/>
  <c r="V55" i="7"/>
  <c r="U55" i="7"/>
  <c r="T55" i="7"/>
  <c r="S55" i="7"/>
  <c r="R55" i="7"/>
  <c r="Q55" i="7"/>
  <c r="P55" i="7"/>
  <c r="P76" i="7"/>
  <c r="V76" i="7"/>
  <c r="U76" i="7"/>
  <c r="T76" i="7"/>
  <c r="S76" i="7"/>
  <c r="R76" i="7"/>
  <c r="Q76" i="7"/>
  <c r="Y76" i="7" s="1"/>
  <c r="X76" i="2" s="1"/>
  <c r="R46" i="7"/>
  <c r="P47" i="7"/>
  <c r="T49" i="7"/>
  <c r="V56" i="7"/>
  <c r="U56" i="7"/>
  <c r="T56" i="7"/>
  <c r="S56" i="7"/>
  <c r="R56" i="7"/>
  <c r="Q56" i="7"/>
  <c r="P56" i="7"/>
  <c r="U65" i="7"/>
  <c r="P65" i="7"/>
  <c r="S46" i="7"/>
  <c r="Q47" i="7"/>
  <c r="U49" i="7"/>
  <c r="W50" i="7"/>
  <c r="V50" i="2" s="1"/>
  <c r="V57" i="7"/>
  <c r="U57" i="7"/>
  <c r="T57" i="7"/>
  <c r="S57" i="7"/>
  <c r="R57" i="7"/>
  <c r="Q57" i="7"/>
  <c r="P57" i="7"/>
  <c r="Q65" i="7"/>
  <c r="P43" i="7"/>
  <c r="T46" i="7"/>
  <c r="R47" i="7"/>
  <c r="V58" i="7"/>
  <c r="U58" i="7"/>
  <c r="T58" i="7"/>
  <c r="S58" i="7"/>
  <c r="R58" i="7"/>
  <c r="Q58" i="7"/>
  <c r="P58" i="7"/>
  <c r="R65" i="7"/>
  <c r="Q43" i="7"/>
  <c r="U46" i="7"/>
  <c r="S47" i="7"/>
  <c r="V59" i="7"/>
  <c r="U59" i="7"/>
  <c r="T59" i="7"/>
  <c r="S59" i="7"/>
  <c r="R59" i="7"/>
  <c r="Q59" i="7"/>
  <c r="P59" i="7"/>
  <c r="U92" i="7"/>
  <c r="R43" i="7"/>
  <c r="T47" i="7"/>
  <c r="V60" i="7"/>
  <c r="U60" i="7"/>
  <c r="T60" i="7"/>
  <c r="S60" i="7"/>
  <c r="R60" i="7"/>
  <c r="Q60" i="7"/>
  <c r="P60" i="7"/>
  <c r="T65" i="7"/>
  <c r="X39" i="7"/>
  <c r="AF39" i="7" s="1"/>
  <c r="AE39" i="2" s="1"/>
  <c r="S43" i="7"/>
  <c r="U47" i="7"/>
  <c r="V61" i="7"/>
  <c r="U61" i="7"/>
  <c r="T61" i="7"/>
  <c r="S61" i="7"/>
  <c r="R61" i="7"/>
  <c r="Q61" i="7"/>
  <c r="P61" i="7"/>
  <c r="V65" i="7"/>
  <c r="T43" i="7"/>
  <c r="P44" i="7"/>
  <c r="U43" i="7"/>
  <c r="Q44" i="7"/>
  <c r="M47" i="7"/>
  <c r="L63" i="7"/>
  <c r="AA70" i="7"/>
  <c r="R44" i="7"/>
  <c r="U66" i="7"/>
  <c r="R66" i="7"/>
  <c r="Q66" i="7"/>
  <c r="P66" i="7"/>
  <c r="P72" i="7"/>
  <c r="V88" i="7"/>
  <c r="T88" i="7"/>
  <c r="S88" i="7"/>
  <c r="R88" i="7"/>
  <c r="Q88" i="7"/>
  <c r="P88" i="7"/>
  <c r="T93" i="7"/>
  <c r="V93" i="7"/>
  <c r="U93" i="7"/>
  <c r="S93" i="7"/>
  <c r="AD104" i="7"/>
  <c r="AC104" i="2" s="1"/>
  <c r="P82" i="7"/>
  <c r="I81" i="7"/>
  <c r="AD103" i="7"/>
  <c r="AL103" i="7" s="1"/>
  <c r="AK103" i="2" s="1"/>
  <c r="AC80" i="7"/>
  <c r="AB91" i="7"/>
  <c r="AA91" i="2" s="1"/>
  <c r="P93" i="7"/>
  <c r="T95" i="7"/>
  <c r="V95" i="7"/>
  <c r="U95" i="7"/>
  <c r="R95" i="7"/>
  <c r="Q95" i="7"/>
  <c r="P95" i="7"/>
  <c r="V109" i="7"/>
  <c r="U109" i="7"/>
  <c r="T109" i="7"/>
  <c r="R109" i="7"/>
  <c r="Q109" i="7"/>
  <c r="Y109" i="7" s="1"/>
  <c r="X109" i="2" s="1"/>
  <c r="P109" i="7"/>
  <c r="S109" i="7"/>
  <c r="Q77" i="7"/>
  <c r="AD80" i="7"/>
  <c r="AC80" i="2" s="1"/>
  <c r="Q93" i="7"/>
  <c r="Y94" i="7"/>
  <c r="X94" i="2" s="1"/>
  <c r="T114" i="7"/>
  <c r="S114" i="7"/>
  <c r="R114" i="7"/>
  <c r="Q114" i="7"/>
  <c r="V114" i="7"/>
  <c r="U114" i="7"/>
  <c r="AC114" i="7" s="1"/>
  <c r="AB114" i="2" s="1"/>
  <c r="P114" i="7"/>
  <c r="R77" i="7"/>
  <c r="V83" i="7"/>
  <c r="S83" i="7"/>
  <c r="R83" i="7"/>
  <c r="Q83" i="7"/>
  <c r="P83" i="7"/>
  <c r="U88" i="7"/>
  <c r="R93" i="7"/>
  <c r="AB75" i="7"/>
  <c r="K75" i="7"/>
  <c r="W75" i="7"/>
  <c r="V75" i="2" s="1"/>
  <c r="S77" i="7"/>
  <c r="Q78" i="7"/>
  <c r="AD66" i="7"/>
  <c r="AC66" i="2" s="1"/>
  <c r="Q73" i="7"/>
  <c r="T77" i="7"/>
  <c r="R78" i="7"/>
  <c r="X90" i="7"/>
  <c r="AF90" i="7" s="1"/>
  <c r="AE90" i="2" s="1"/>
  <c r="R73" i="7"/>
  <c r="AD74" i="7"/>
  <c r="U77" i="7"/>
  <c r="S78" i="7"/>
  <c r="Q79" i="7"/>
  <c r="Y79" i="7" s="1"/>
  <c r="X79" i="2" s="1"/>
  <c r="S95" i="7"/>
  <c r="S73" i="7"/>
  <c r="V77" i="7"/>
  <c r="T78" i="7"/>
  <c r="R79" i="7"/>
  <c r="Z79" i="7" s="1"/>
  <c r="Y79" i="2" s="1"/>
  <c r="V84" i="7"/>
  <c r="T84" i="7"/>
  <c r="S84" i="7"/>
  <c r="R84" i="7"/>
  <c r="Q84" i="7"/>
  <c r="P84" i="7"/>
  <c r="Q112" i="7"/>
  <c r="X71" i="7"/>
  <c r="T73" i="7"/>
  <c r="U78" i="7"/>
  <c r="S79" i="7"/>
  <c r="Q80" i="7"/>
  <c r="Y80" i="7" s="1"/>
  <c r="X80" i="2" s="1"/>
  <c r="V85" i="7"/>
  <c r="T85" i="7"/>
  <c r="S85" i="7"/>
  <c r="R85" i="7"/>
  <c r="Q85" i="7"/>
  <c r="P85" i="7"/>
  <c r="R112" i="7"/>
  <c r="U73" i="7"/>
  <c r="V78" i="7"/>
  <c r="T79" i="7"/>
  <c r="R80" i="7"/>
  <c r="Z80" i="7" s="1"/>
  <c r="Y80" i="2" s="1"/>
  <c r="V86" i="7"/>
  <c r="T86" i="7"/>
  <c r="S86" i="7"/>
  <c r="R86" i="7"/>
  <c r="Q86" i="7"/>
  <c r="P86" i="7"/>
  <c r="V122" i="7"/>
  <c r="V73" i="7"/>
  <c r="U79" i="7"/>
  <c r="S80" i="7"/>
  <c r="AA80" i="7" s="1"/>
  <c r="Z80" i="2" s="1"/>
  <c r="V87" i="7"/>
  <c r="T87" i="7"/>
  <c r="S87" i="7"/>
  <c r="R87" i="7"/>
  <c r="Q87" i="7"/>
  <c r="P87" i="7"/>
  <c r="V90" i="7"/>
  <c r="U90" i="7"/>
  <c r="T90" i="7"/>
  <c r="W91" i="7"/>
  <c r="V91" i="2" s="1"/>
  <c r="X103" i="7"/>
  <c r="AF103" i="7" s="1"/>
  <c r="AE103" i="2" s="1"/>
  <c r="P112" i="7"/>
  <c r="U122" i="7"/>
  <c r="V112" i="7"/>
  <c r="Q107" i="7"/>
  <c r="P107" i="7"/>
  <c r="V107" i="7"/>
  <c r="U107" i="7"/>
  <c r="T107" i="7"/>
  <c r="Z113" i="7"/>
  <c r="AH113" i="7" s="1"/>
  <c r="AG113" i="2" s="1"/>
  <c r="T117" i="7"/>
  <c r="AB117" i="7" s="1"/>
  <c r="AA117" i="2" s="1"/>
  <c r="S117" i="7"/>
  <c r="AA117" i="7" s="1"/>
  <c r="Z117" i="2" s="1"/>
  <c r="V117" i="7"/>
  <c r="R117" i="7"/>
  <c r="Q106" i="7"/>
  <c r="P106" i="7"/>
  <c r="U96" i="7"/>
  <c r="Z98" i="7"/>
  <c r="R106" i="7"/>
  <c r="V96" i="7"/>
  <c r="U103" i="7"/>
  <c r="T103" i="7"/>
  <c r="S103" i="7"/>
  <c r="U105" i="7"/>
  <c r="T105" i="7"/>
  <c r="S105" i="7"/>
  <c r="S106" i="7"/>
  <c r="P117" i="7"/>
  <c r="T106" i="7"/>
  <c r="AB110" i="7"/>
  <c r="Q117" i="7"/>
  <c r="AB124" i="7"/>
  <c r="AA124" i="2" s="1"/>
  <c r="P100" i="7"/>
  <c r="U106" i="7"/>
  <c r="R107" i="7"/>
  <c r="U117" i="7"/>
  <c r="AC117" i="7" s="1"/>
  <c r="AB117" i="2" s="1"/>
  <c r="Q100" i="7"/>
  <c r="V106" i="7"/>
  <c r="AD106" i="7" s="1"/>
  <c r="AC106" i="2" s="1"/>
  <c r="S107" i="7"/>
  <c r="R100" i="7"/>
  <c r="S100" i="7"/>
  <c r="AA100" i="7" s="1"/>
  <c r="Z100" i="2" s="1"/>
  <c r="Q104" i="7"/>
  <c r="W104" i="7" s="1"/>
  <c r="V104" i="2" s="1"/>
  <c r="P105" i="7"/>
  <c r="V111" i="7"/>
  <c r="AD111" i="7" s="1"/>
  <c r="AC111" i="2" s="1"/>
  <c r="U111" i="7"/>
  <c r="S111" i="7"/>
  <c r="R111" i="7"/>
  <c r="Q111" i="7"/>
  <c r="Y111" i="7" s="1"/>
  <c r="X111" i="2" s="1"/>
  <c r="V132" i="7"/>
  <c r="T100" i="7"/>
  <c r="Q105" i="7"/>
  <c r="Y106" i="7"/>
  <c r="X106" i="2" s="1"/>
  <c r="U126" i="7"/>
  <c r="T126" i="7"/>
  <c r="S126" i="7"/>
  <c r="R126" i="7"/>
  <c r="Z126" i="7" s="1"/>
  <c r="Y126" i="2" s="1"/>
  <c r="Q126" i="7"/>
  <c r="S131" i="7"/>
  <c r="R131" i="7"/>
  <c r="Q131" i="7"/>
  <c r="P131" i="7"/>
  <c r="V131" i="7"/>
  <c r="T131" i="7"/>
  <c r="U131" i="7"/>
  <c r="P125" i="7"/>
  <c r="V129" i="7"/>
  <c r="U129" i="7"/>
  <c r="T129" i="7"/>
  <c r="S129" i="7"/>
  <c r="R129" i="7"/>
  <c r="Q129" i="7"/>
  <c r="P129" i="7"/>
  <c r="V124" i="7"/>
  <c r="U124" i="7"/>
  <c r="R124" i="7"/>
  <c r="Q125" i="7"/>
  <c r="P126" i="7"/>
  <c r="AC128" i="7"/>
  <c r="AB128" i="2" s="1"/>
  <c r="Y147" i="7"/>
  <c r="X147" i="2" s="1"/>
  <c r="Z116" i="7"/>
  <c r="Y116" i="2" s="1"/>
  <c r="R125" i="7"/>
  <c r="V126" i="7"/>
  <c r="S125" i="7"/>
  <c r="T98" i="7"/>
  <c r="T108" i="7"/>
  <c r="S108" i="7"/>
  <c r="T115" i="7"/>
  <c r="S115" i="7"/>
  <c r="U115" i="7"/>
  <c r="R115" i="7"/>
  <c r="P115" i="7"/>
  <c r="X115" i="7" s="1"/>
  <c r="Z121" i="7"/>
  <c r="Y121" i="2" s="1"/>
  <c r="S123" i="7"/>
  <c r="R123" i="7"/>
  <c r="Q123" i="7"/>
  <c r="P123" i="7"/>
  <c r="T125" i="7"/>
  <c r="Y120" i="7"/>
  <c r="X120" i="2" s="1"/>
  <c r="U125" i="7"/>
  <c r="R133" i="7"/>
  <c r="Q133" i="7"/>
  <c r="T133" i="7"/>
  <c r="S133" i="7"/>
  <c r="P133" i="7"/>
  <c r="U133" i="7"/>
  <c r="R134" i="7"/>
  <c r="Q134" i="7"/>
  <c r="V134" i="7"/>
  <c r="U134" i="7"/>
  <c r="T134" i="7"/>
  <c r="S134" i="7"/>
  <c r="P134" i="7"/>
  <c r="P124" i="7"/>
  <c r="V142" i="7"/>
  <c r="P152" i="7"/>
  <c r="T123" i="7"/>
  <c r="AB123" i="7" s="1"/>
  <c r="Q124" i="7"/>
  <c r="Y124" i="7" s="1"/>
  <c r="X124" i="2" s="1"/>
  <c r="Z101" i="7"/>
  <c r="T118" i="7"/>
  <c r="S118" i="7"/>
  <c r="R118" i="7"/>
  <c r="Z118" i="7" s="1"/>
  <c r="Y118" i="2" s="1"/>
  <c r="Q118" i="7"/>
  <c r="T119" i="7"/>
  <c r="S119" i="7"/>
  <c r="V119" i="7"/>
  <c r="U119" i="7"/>
  <c r="P119" i="7"/>
  <c r="X119" i="7" s="1"/>
  <c r="T121" i="7"/>
  <c r="S121" i="7"/>
  <c r="AA121" i="7" s="1"/>
  <c r="Z121" i="2" s="1"/>
  <c r="Q121" i="7"/>
  <c r="P121" i="7"/>
  <c r="U123" i="7"/>
  <c r="S124" i="7"/>
  <c r="R137" i="7"/>
  <c r="Z137" i="7" s="1"/>
  <c r="Y137" i="2" s="1"/>
  <c r="Q137" i="7"/>
  <c r="P137" i="7"/>
  <c r="R141" i="7"/>
  <c r="Q141" i="7"/>
  <c r="P141" i="7"/>
  <c r="Y149" i="7"/>
  <c r="X149" i="2" s="1"/>
  <c r="R139" i="7"/>
  <c r="Q139" i="7"/>
  <c r="P139" i="7"/>
  <c r="X143" i="7"/>
  <c r="R172" i="7"/>
  <c r="R136" i="7"/>
  <c r="Q136" i="7"/>
  <c r="P136" i="7"/>
  <c r="W157" i="7"/>
  <c r="V157" i="2" s="1"/>
  <c r="AA127" i="7"/>
  <c r="S137" i="7"/>
  <c r="T137" i="7"/>
  <c r="AA143" i="7"/>
  <c r="AI143" i="7" s="1"/>
  <c r="AH143" i="2" s="1"/>
  <c r="R138" i="7"/>
  <c r="Q138" i="7"/>
  <c r="P138" i="7"/>
  <c r="S141" i="7"/>
  <c r="T120" i="7"/>
  <c r="AB120" i="7" s="1"/>
  <c r="AA120" i="2" s="1"/>
  <c r="S120" i="7"/>
  <c r="V137" i="7"/>
  <c r="T141" i="7"/>
  <c r="U162" i="7"/>
  <c r="R135" i="7"/>
  <c r="Q135" i="7"/>
  <c r="P135" i="7"/>
  <c r="S139" i="7"/>
  <c r="R140" i="7"/>
  <c r="Q140" i="7"/>
  <c r="P140" i="7"/>
  <c r="X140" i="7" s="1"/>
  <c r="U141" i="7"/>
  <c r="T139" i="7"/>
  <c r="V141" i="7"/>
  <c r="X151" i="7"/>
  <c r="AF151" i="7" s="1"/>
  <c r="AE151" i="2" s="1"/>
  <c r="V162" i="7"/>
  <c r="V156" i="7"/>
  <c r="U156" i="7"/>
  <c r="T156" i="7"/>
  <c r="S156" i="7"/>
  <c r="R156" i="7"/>
  <c r="Q156" i="7"/>
  <c r="P156" i="7"/>
  <c r="X156" i="7" s="1"/>
  <c r="T113" i="7"/>
  <c r="S113" i="7"/>
  <c r="P128" i="7"/>
  <c r="S136" i="7"/>
  <c r="U139" i="7"/>
  <c r="W155" i="7"/>
  <c r="V155" i="2" s="1"/>
  <c r="T116" i="7"/>
  <c r="S116" i="7"/>
  <c r="T136" i="7"/>
  <c r="V139" i="7"/>
  <c r="AD139" i="7" s="1"/>
  <c r="AC139" i="2" s="1"/>
  <c r="Y146" i="7"/>
  <c r="X146" i="2" s="1"/>
  <c r="U182" i="7"/>
  <c r="AD157" i="7"/>
  <c r="Q167" i="7"/>
  <c r="S171" i="7"/>
  <c r="R171" i="7"/>
  <c r="V171" i="7"/>
  <c r="U171" i="7"/>
  <c r="T171" i="7"/>
  <c r="P171" i="7"/>
  <c r="S175" i="7"/>
  <c r="R175" i="7"/>
  <c r="Q175" i="7"/>
  <c r="U175" i="7"/>
  <c r="T175" i="7"/>
  <c r="P175" i="7"/>
  <c r="R167" i="7"/>
  <c r="S167" i="7"/>
  <c r="X163" i="7"/>
  <c r="AF163" i="7" s="1"/>
  <c r="AE163" i="2" s="1"/>
  <c r="T167" i="7"/>
  <c r="S177" i="7"/>
  <c r="R177" i="7"/>
  <c r="T177" i="7"/>
  <c r="U177" i="7"/>
  <c r="Q177" i="7"/>
  <c r="P177" i="7"/>
  <c r="X155" i="7"/>
  <c r="AF155" i="7" s="1"/>
  <c r="AE155" i="2" s="1"/>
  <c r="Y157" i="7"/>
  <c r="X157" i="2" s="1"/>
  <c r="AB159" i="7"/>
  <c r="AA159" i="2" s="1"/>
  <c r="T160" i="7"/>
  <c r="U167" i="7"/>
  <c r="U160" i="7"/>
  <c r="W160" i="7" s="1"/>
  <c r="V160" i="2" s="1"/>
  <c r="V167" i="7"/>
  <c r="P170" i="7"/>
  <c r="R170" i="7"/>
  <c r="Q170" i="7"/>
  <c r="Y170" i="7" s="1"/>
  <c r="X170" i="2" s="1"/>
  <c r="Z155" i="7"/>
  <c r="Y155" i="2" s="1"/>
  <c r="T158" i="7"/>
  <c r="Q171" i="7"/>
  <c r="V177" i="7"/>
  <c r="AB155" i="7"/>
  <c r="AD158" i="7"/>
  <c r="AC158" i="2" s="1"/>
  <c r="U158" i="7"/>
  <c r="P161" i="7"/>
  <c r="S170" i="7"/>
  <c r="S180" i="7"/>
  <c r="R180" i="7"/>
  <c r="T180" i="7"/>
  <c r="Q180" i="7"/>
  <c r="V180" i="7"/>
  <c r="U180" i="7"/>
  <c r="P180" i="7"/>
  <c r="S184" i="7"/>
  <c r="R184" i="7"/>
  <c r="P184" i="7"/>
  <c r="U184" i="7"/>
  <c r="T184" i="7"/>
  <c r="Q184" i="7"/>
  <c r="V184" i="7"/>
  <c r="P153" i="7"/>
  <c r="Q161" i="7"/>
  <c r="T170" i="7"/>
  <c r="Q153" i="7"/>
  <c r="AA156" i="7"/>
  <c r="Z156" i="2" s="1"/>
  <c r="P159" i="7"/>
  <c r="R161" i="7"/>
  <c r="X166" i="7"/>
  <c r="AF166" i="7" s="1"/>
  <c r="AE166" i="2" s="1"/>
  <c r="U170" i="7"/>
  <c r="R153" i="7"/>
  <c r="Q159" i="7"/>
  <c r="S161" i="7"/>
  <c r="R164" i="7"/>
  <c r="Q164" i="7"/>
  <c r="S153" i="7"/>
  <c r="T161" i="7"/>
  <c r="V168" i="7"/>
  <c r="U168" i="7"/>
  <c r="T168" i="7"/>
  <c r="AB168" i="7" s="1"/>
  <c r="AA168" i="2" s="1"/>
  <c r="S168" i="7"/>
  <c r="R168" i="7"/>
  <c r="Z168" i="7" s="1"/>
  <c r="Y168" i="2" s="1"/>
  <c r="Q168" i="7"/>
  <c r="V182" i="7"/>
  <c r="S192" i="7"/>
  <c r="X146" i="7"/>
  <c r="X147" i="7"/>
  <c r="X150" i="7"/>
  <c r="AF150" i="7" s="1"/>
  <c r="AE150" i="2" s="1"/>
  <c r="AD153" i="7"/>
  <c r="AL153" i="7" s="1"/>
  <c r="AK153" i="2" s="1"/>
  <c r="T153" i="7"/>
  <c r="Z154" i="7"/>
  <c r="Z158" i="7"/>
  <c r="S159" i="7"/>
  <c r="U161" i="7"/>
  <c r="Q165" i="7"/>
  <c r="V165" i="7"/>
  <c r="T165" i="7"/>
  <c r="S165" i="7"/>
  <c r="S173" i="7"/>
  <c r="Q173" i="7"/>
  <c r="P173" i="7"/>
  <c r="W169" i="7"/>
  <c r="V169" i="2" s="1"/>
  <c r="R182" i="7"/>
  <c r="Q189" i="7"/>
  <c r="P189" i="7"/>
  <c r="T189" i="7"/>
  <c r="U189" i="7"/>
  <c r="V189" i="7"/>
  <c r="S186" i="7"/>
  <c r="R186" i="7"/>
  <c r="Q186" i="7"/>
  <c r="P186" i="7"/>
  <c r="U203" i="7"/>
  <c r="T203" i="7"/>
  <c r="S203" i="7"/>
  <c r="R203" i="7"/>
  <c r="Q203" i="7"/>
  <c r="P203" i="7"/>
  <c r="V203" i="7"/>
  <c r="S181" i="7"/>
  <c r="R181" i="7"/>
  <c r="P181" i="7"/>
  <c r="U181" i="7"/>
  <c r="U186" i="7"/>
  <c r="AA189" i="7"/>
  <c r="Z189" i="2" s="1"/>
  <c r="AD197" i="7"/>
  <c r="AC197" i="2" s="1"/>
  <c r="K197" i="7"/>
  <c r="S178" i="7"/>
  <c r="R178" i="7"/>
  <c r="V186" i="7"/>
  <c r="V188" i="7"/>
  <c r="U188" i="7"/>
  <c r="T188" i="7"/>
  <c r="S188" i="7"/>
  <c r="R188" i="7"/>
  <c r="Q188" i="7"/>
  <c r="Y188" i="7" s="1"/>
  <c r="X188" i="2" s="1"/>
  <c r="S176" i="7"/>
  <c r="U176" i="7"/>
  <c r="T176" i="7"/>
  <c r="P176" i="7"/>
  <c r="U202" i="7"/>
  <c r="W183" i="7"/>
  <c r="P192" i="7"/>
  <c r="P188" i="7"/>
  <c r="S174" i="7"/>
  <c r="P174" i="7"/>
  <c r="S179" i="7"/>
  <c r="R179" i="7"/>
  <c r="AB190" i="7"/>
  <c r="AA190" i="2" s="1"/>
  <c r="V198" i="7"/>
  <c r="T198" i="7"/>
  <c r="S198" i="7"/>
  <c r="R198" i="7"/>
  <c r="Q198" i="7"/>
  <c r="P198" i="7"/>
  <c r="L201" i="7"/>
  <c r="AC201" i="7"/>
  <c r="V197" i="7"/>
  <c r="P197" i="7"/>
  <c r="Y183" i="7"/>
  <c r="Y185" i="7"/>
  <c r="V193" i="7"/>
  <c r="P193" i="7"/>
  <c r="V194" i="7"/>
  <c r="T194" i="7"/>
  <c r="S194" i="7"/>
  <c r="R194" i="7"/>
  <c r="P194" i="7"/>
  <c r="Q197" i="7"/>
  <c r="U207" i="7"/>
  <c r="T207" i="7"/>
  <c r="S207" i="7"/>
  <c r="R207" i="7"/>
  <c r="Q207" i="7"/>
  <c r="P207" i="7"/>
  <c r="R197" i="7"/>
  <c r="V207" i="7"/>
  <c r="S197" i="7"/>
  <c r="AB200" i="7"/>
  <c r="P191" i="7"/>
  <c r="R191" i="7"/>
  <c r="Q191" i="7"/>
  <c r="T197" i="7"/>
  <c r="U197" i="7"/>
  <c r="U205" i="7"/>
  <c r="T205" i="7"/>
  <c r="S205" i="7"/>
  <c r="R205" i="7"/>
  <c r="Q205" i="7"/>
  <c r="P205" i="7"/>
  <c r="S193" i="7"/>
  <c r="V205" i="7"/>
  <c r="W209" i="7"/>
  <c r="V209" i="2" s="1"/>
  <c r="U222" i="7"/>
  <c r="AD185" i="7"/>
  <c r="T193" i="7"/>
  <c r="S222" i="7"/>
  <c r="T214" i="7"/>
  <c r="V214" i="7"/>
  <c r="S214" i="7"/>
  <c r="R214" i="7"/>
  <c r="P214" i="7"/>
  <c r="AB213" i="7"/>
  <c r="AJ213" i="7" s="1"/>
  <c r="AI213" i="2" s="1"/>
  <c r="Y213" i="7"/>
  <c r="I214" i="7"/>
  <c r="M215" i="7"/>
  <c r="T195" i="7"/>
  <c r="T199" i="7"/>
  <c r="V240" i="7"/>
  <c r="U240" i="7"/>
  <c r="T240" i="7"/>
  <c r="S240" i="7"/>
  <c r="R240" i="7"/>
  <c r="Q240" i="7"/>
  <c r="P240" i="7"/>
  <c r="Q214" i="7"/>
  <c r="U214" i="7"/>
  <c r="L219" i="7"/>
  <c r="I219" i="7"/>
  <c r="T217" i="7"/>
  <c r="Q217" i="7"/>
  <c r="P217" i="7"/>
  <c r="V217" i="7"/>
  <c r="S217" i="7"/>
  <c r="R217" i="7"/>
  <c r="P201" i="7"/>
  <c r="M203" i="7"/>
  <c r="AD205" i="7"/>
  <c r="AC205" i="2" s="1"/>
  <c r="R222" i="7"/>
  <c r="V239" i="7"/>
  <c r="U239" i="7"/>
  <c r="T239" i="7"/>
  <c r="S239" i="7"/>
  <c r="R239" i="7"/>
  <c r="Q239" i="7"/>
  <c r="P239" i="7"/>
  <c r="V241" i="7"/>
  <c r="U241" i="7"/>
  <c r="T241" i="7"/>
  <c r="S241" i="7"/>
  <c r="R241" i="7"/>
  <c r="Q241" i="7"/>
  <c r="P241" i="7"/>
  <c r="V232" i="7"/>
  <c r="AB230" i="7"/>
  <c r="AA230" i="2" s="1"/>
  <c r="Y230" i="7"/>
  <c r="I230" i="7"/>
  <c r="T218" i="7"/>
  <c r="S218" i="7"/>
  <c r="Q218" i="7"/>
  <c r="P218" i="7"/>
  <c r="AB231" i="7"/>
  <c r="AA231" i="2" s="1"/>
  <c r="AA231" i="7"/>
  <c r="K231" i="7"/>
  <c r="Y221" i="7"/>
  <c r="X221" i="2" s="1"/>
  <c r="T219" i="7"/>
  <c r="S219" i="7"/>
  <c r="Q219" i="7"/>
  <c r="P219" i="7"/>
  <c r="Z224" i="7"/>
  <c r="Y224" i="2" s="1"/>
  <c r="Y224" i="7"/>
  <c r="X224" i="2" s="1"/>
  <c r="O236" i="7"/>
  <c r="T215" i="7"/>
  <c r="Q215" i="7"/>
  <c r="T220" i="7"/>
  <c r="S220" i="7"/>
  <c r="Q220" i="7"/>
  <c r="P220" i="7"/>
  <c r="V233" i="7"/>
  <c r="U233" i="7"/>
  <c r="T233" i="7"/>
  <c r="S233" i="7"/>
  <c r="R233" i="7"/>
  <c r="Q233" i="7"/>
  <c r="P233" i="7"/>
  <c r="R218" i="7"/>
  <c r="T221" i="7"/>
  <c r="S221" i="7"/>
  <c r="Q221" i="7"/>
  <c r="P221" i="7"/>
  <c r="V234" i="7"/>
  <c r="U234" i="7"/>
  <c r="T234" i="7"/>
  <c r="S234" i="7"/>
  <c r="R234" i="7"/>
  <c r="Q234" i="7"/>
  <c r="P234" i="7"/>
  <c r="U218" i="7"/>
  <c r="AD225" i="7"/>
  <c r="AC225" i="2" s="1"/>
  <c r="N225" i="7"/>
  <c r="AA225" i="7"/>
  <c r="V235" i="7"/>
  <c r="U235" i="7"/>
  <c r="T235" i="7"/>
  <c r="S235" i="7"/>
  <c r="R235" i="7"/>
  <c r="Q235" i="7"/>
  <c r="P235" i="7"/>
  <c r="V218" i="7"/>
  <c r="R219" i="7"/>
  <c r="V236" i="7"/>
  <c r="U236" i="7"/>
  <c r="T236" i="7"/>
  <c r="S236" i="7"/>
  <c r="R236" i="7"/>
  <c r="Q236" i="7"/>
  <c r="P236" i="7"/>
  <c r="P213" i="7"/>
  <c r="P215" i="7"/>
  <c r="T216" i="7"/>
  <c r="Q216" i="7"/>
  <c r="P216" i="7"/>
  <c r="U219" i="7"/>
  <c r="V237" i="7"/>
  <c r="U237" i="7"/>
  <c r="T237" i="7"/>
  <c r="S237" i="7"/>
  <c r="R237" i="7"/>
  <c r="Q237" i="7"/>
  <c r="P237" i="7"/>
  <c r="Q213" i="7"/>
  <c r="R215" i="7"/>
  <c r="AD218" i="7"/>
  <c r="AC218" i="2" s="1"/>
  <c r="X218" i="7"/>
  <c r="V219" i="7"/>
  <c r="R220" i="7"/>
  <c r="X226" i="7"/>
  <c r="V238" i="7"/>
  <c r="U238" i="7"/>
  <c r="T238" i="7"/>
  <c r="S238" i="7"/>
  <c r="R238" i="7"/>
  <c r="Q238" i="7"/>
  <c r="P238" i="7"/>
  <c r="T227" i="7"/>
  <c r="T228" i="7"/>
  <c r="W228" i="7" s="1"/>
  <c r="V228" i="2" s="1"/>
  <c r="T229" i="7"/>
  <c r="T230" i="7"/>
  <c r="T231" i="7"/>
  <c r="K233" i="7"/>
  <c r="K234" i="7"/>
  <c r="AA241" i="7"/>
  <c r="Z241" i="2" s="1"/>
  <c r="U223" i="7"/>
  <c r="U224" i="7"/>
  <c r="W224" i="7" s="1"/>
  <c r="V224" i="2" s="1"/>
  <c r="U225" i="7"/>
  <c r="U226" i="7"/>
  <c r="U227" i="7"/>
  <c r="U228" i="7"/>
  <c r="U229" i="7"/>
  <c r="W229" i="7" s="1"/>
  <c r="V229" i="2" s="1"/>
  <c r="U230" i="7"/>
  <c r="U231" i="7"/>
  <c r="AB235" i="7"/>
  <c r="AA235" i="2" s="1"/>
  <c r="AB236" i="7"/>
  <c r="AA236" i="2" s="1"/>
  <c r="L237" i="7"/>
  <c r="AC237" i="7"/>
  <c r="AB237" i="2" s="1"/>
  <c r="AC238" i="7"/>
  <c r="AB238" i="2" s="1"/>
  <c r="M239" i="7"/>
  <c r="AD238" i="7"/>
  <c r="AC238" i="2" s="1"/>
  <c r="N239" i="7"/>
  <c r="AD239" i="7"/>
  <c r="AC239" i="2" s="1"/>
  <c r="AA239" i="7" l="1"/>
  <c r="Z239" i="2" s="1"/>
  <c r="N217" i="7"/>
  <c r="N235" i="7"/>
  <c r="M234" i="7"/>
  <c r="K239" i="7"/>
  <c r="J239" i="2" s="1"/>
  <c r="W227" i="7"/>
  <c r="V227" i="2" s="1"/>
  <c r="L226" i="7"/>
  <c r="AC223" i="7"/>
  <c r="AB223" i="2" s="1"/>
  <c r="AD217" i="7"/>
  <c r="AC217" i="2" s="1"/>
  <c r="P232" i="7"/>
  <c r="O231" i="7"/>
  <c r="I229" i="7"/>
  <c r="AN229" i="7" s="1"/>
  <c r="Z220" i="7"/>
  <c r="Y220" i="2" s="1"/>
  <c r="N206" i="7"/>
  <c r="M210" i="7"/>
  <c r="Z227" i="7"/>
  <c r="Y227" i="2" s="1"/>
  <c r="X185" i="7"/>
  <c r="W185" i="2" s="1"/>
  <c r="K191" i="7"/>
  <c r="N163" i="7"/>
  <c r="N218" i="7"/>
  <c r="L189" i="7"/>
  <c r="K189" i="2" s="1"/>
  <c r="M237" i="7"/>
  <c r="K183" i="7"/>
  <c r="AP183" i="7" s="1"/>
  <c r="O60" i="7"/>
  <c r="N60" i="2" s="1"/>
  <c r="L64" i="7"/>
  <c r="J50" i="7"/>
  <c r="K100" i="7"/>
  <c r="L76" i="7"/>
  <c r="L200" i="7"/>
  <c r="L227" i="7"/>
  <c r="K185" i="7"/>
  <c r="N209" i="7"/>
  <c r="J219" i="7"/>
  <c r="M205" i="7"/>
  <c r="L205" i="2" s="1"/>
  <c r="J228" i="7"/>
  <c r="L231" i="7"/>
  <c r="I225" i="7"/>
  <c r="J221" i="7"/>
  <c r="L235" i="7"/>
  <c r="L51" i="7"/>
  <c r="J63" i="7"/>
  <c r="J94" i="7"/>
  <c r="L100" i="7"/>
  <c r="K28" i="7"/>
  <c r="M69" i="7"/>
  <c r="N70" i="7"/>
  <c r="AS70" i="7" s="1"/>
  <c r="AR70" i="2" s="1"/>
  <c r="N91" i="7"/>
  <c r="M91" i="2" s="1"/>
  <c r="J100" i="7"/>
  <c r="I100" i="2" s="1"/>
  <c r="N31" i="7"/>
  <c r="K70" i="7"/>
  <c r="J91" i="7"/>
  <c r="J184" i="7"/>
  <c r="L165" i="7"/>
  <c r="K165" i="2" s="1"/>
  <c r="M195" i="7"/>
  <c r="J200" i="7"/>
  <c r="O196" i="7"/>
  <c r="N207" i="7"/>
  <c r="M207" i="2" s="1"/>
  <c r="L229" i="7"/>
  <c r="K229" i="2" s="1"/>
  <c r="L230" i="7"/>
  <c r="O221" i="7"/>
  <c r="N221" i="2" s="1"/>
  <c r="J231" i="7"/>
  <c r="M31" i="7"/>
  <c r="J69" i="7"/>
  <c r="M46" i="7"/>
  <c r="I95" i="7"/>
  <c r="H95" i="2" s="1"/>
  <c r="K98" i="7"/>
  <c r="I184" i="7"/>
  <c r="L195" i="7"/>
  <c r="I197" i="7"/>
  <c r="N208" i="7"/>
  <c r="M208" i="2" s="1"/>
  <c r="I227" i="7"/>
  <c r="H227" i="2" s="1"/>
  <c r="J188" i="7"/>
  <c r="AO188" i="7" s="1"/>
  <c r="AN188" i="2" s="1"/>
  <c r="K209" i="7"/>
  <c r="I209" i="7"/>
  <c r="I204" i="7"/>
  <c r="O228" i="7"/>
  <c r="K229" i="7"/>
  <c r="I231" i="7"/>
  <c r="N224" i="7"/>
  <c r="N216" i="7"/>
  <c r="I69" i="7"/>
  <c r="O48" i="7"/>
  <c r="I70" i="7"/>
  <c r="AN70" i="7" s="1"/>
  <c r="L66" i="7"/>
  <c r="K99" i="7"/>
  <c r="M208" i="7"/>
  <c r="J196" i="7"/>
  <c r="I191" i="7"/>
  <c r="I188" i="7"/>
  <c r="H188" i="2" s="1"/>
  <c r="O214" i="7"/>
  <c r="J214" i="7"/>
  <c r="I210" i="7"/>
  <c r="I206" i="7"/>
  <c r="M207" i="7"/>
  <c r="L207" i="2" s="1"/>
  <c r="N221" i="7"/>
  <c r="M221" i="2" s="1"/>
  <c r="M224" i="7"/>
  <c r="L224" i="2" s="1"/>
  <c r="M225" i="7"/>
  <c r="K238" i="7"/>
  <c r="L238" i="7"/>
  <c r="N240" i="7"/>
  <c r="L49" i="7"/>
  <c r="L48" i="7"/>
  <c r="I40" i="7"/>
  <c r="O75" i="7"/>
  <c r="O215" i="7"/>
  <c r="O209" i="7"/>
  <c r="AT209" i="7" s="1"/>
  <c r="AS209" i="2" s="1"/>
  <c r="O234" i="7"/>
  <c r="N234" i="2" s="1"/>
  <c r="N223" i="7"/>
  <c r="AS223" i="7" s="1"/>
  <c r="M236" i="7"/>
  <c r="N234" i="7"/>
  <c r="K50" i="7"/>
  <c r="N43" i="7"/>
  <c r="J90" i="7"/>
  <c r="K74" i="7"/>
  <c r="M74" i="7"/>
  <c r="M186" i="7"/>
  <c r="O213" i="7"/>
  <c r="N213" i="2" s="1"/>
  <c r="J209" i="7"/>
  <c r="AO209" i="7" s="1"/>
  <c r="AN209" i="2" s="1"/>
  <c r="N50" i="7"/>
  <c r="I97" i="7"/>
  <c r="H97" i="2" s="1"/>
  <c r="K163" i="7"/>
  <c r="N220" i="7"/>
  <c r="I211" i="7"/>
  <c r="N228" i="7"/>
  <c r="J229" i="7"/>
  <c r="J230" i="7"/>
  <c r="L224" i="7"/>
  <c r="I226" i="7"/>
  <c r="N241" i="7"/>
  <c r="L97" i="7"/>
  <c r="K97" i="2" s="1"/>
  <c r="L208" i="7"/>
  <c r="K208" i="2" s="1"/>
  <c r="N210" i="7"/>
  <c r="M214" i="7"/>
  <c r="M220" i="7"/>
  <c r="K45" i="7"/>
  <c r="O47" i="7"/>
  <c r="O64" i="7"/>
  <c r="K81" i="7"/>
  <c r="K97" i="7"/>
  <c r="K78" i="7"/>
  <c r="N189" i="7"/>
  <c r="M189" i="2" s="1"/>
  <c r="I176" i="7"/>
  <c r="H176" i="2" s="1"/>
  <c r="J190" i="7"/>
  <c r="O201" i="7"/>
  <c r="AT201" i="7" s="1"/>
  <c r="AS201" i="2" s="1"/>
  <c r="L210" i="7"/>
  <c r="N213" i="7"/>
  <c r="L215" i="7"/>
  <c r="J220" i="7"/>
  <c r="N219" i="7"/>
  <c r="J211" i="7"/>
  <c r="J204" i="7"/>
  <c r="J224" i="7"/>
  <c r="O217" i="7"/>
  <c r="O241" i="7"/>
  <c r="N226" i="7"/>
  <c r="L233" i="7"/>
  <c r="K233" i="2" s="1"/>
  <c r="L240" i="7"/>
  <c r="M238" i="7"/>
  <c r="N236" i="7"/>
  <c r="N79" i="7"/>
  <c r="Z223" i="7"/>
  <c r="AH223" i="7" s="1"/>
  <c r="AG223" i="2" s="1"/>
  <c r="L171" i="7"/>
  <c r="AB233" i="7"/>
  <c r="AA233" i="2" s="1"/>
  <c r="M223" i="7"/>
  <c r="O224" i="7"/>
  <c r="AA210" i="7"/>
  <c r="Z210" i="2" s="1"/>
  <c r="I94" i="7"/>
  <c r="AA237" i="7"/>
  <c r="Z237" i="2" s="1"/>
  <c r="M226" i="7"/>
  <c r="O223" i="7"/>
  <c r="O240" i="7"/>
  <c r="Y229" i="7"/>
  <c r="X229" i="2" s="1"/>
  <c r="X228" i="7"/>
  <c r="AF228" i="7" s="1"/>
  <c r="AE228" i="2" s="1"/>
  <c r="J215" i="7"/>
  <c r="AB220" i="7"/>
  <c r="AA220" i="2" s="1"/>
  <c r="AD206" i="7"/>
  <c r="AC206" i="2" s="1"/>
  <c r="L209" i="7"/>
  <c r="K209" i="2" s="1"/>
  <c r="K227" i="7"/>
  <c r="J227" i="2" s="1"/>
  <c r="L191" i="7"/>
  <c r="Z186" i="7"/>
  <c r="Y186" i="2" s="1"/>
  <c r="Y173" i="7"/>
  <c r="AD176" i="7"/>
  <c r="AC176" i="2" s="1"/>
  <c r="T152" i="7"/>
  <c r="M219" i="7"/>
  <c r="L211" i="7"/>
  <c r="K241" i="7"/>
  <c r="I216" i="7"/>
  <c r="X210" i="7"/>
  <c r="AF210" i="7" s="1"/>
  <c r="AE210" i="2" s="1"/>
  <c r="O81" i="7"/>
  <c r="N64" i="7"/>
  <c r="M45" i="7"/>
  <c r="AR45" i="7" s="1"/>
  <c r="AQ45" i="2" s="1"/>
  <c r="AA226" i="7"/>
  <c r="Z226" i="2" s="1"/>
  <c r="X220" i="7"/>
  <c r="AD196" i="7"/>
  <c r="AC196" i="2" s="1"/>
  <c r="AB166" i="7"/>
  <c r="AA166" i="2" s="1"/>
  <c r="N233" i="7"/>
  <c r="AC226" i="7"/>
  <c r="AB226" i="2" s="1"/>
  <c r="X225" i="7"/>
  <c r="AF225" i="7" s="1"/>
  <c r="AE225" i="2" s="1"/>
  <c r="Y228" i="7"/>
  <c r="X228" i="2" s="1"/>
  <c r="X204" i="7"/>
  <c r="AF204" i="7" s="1"/>
  <c r="AE204" i="2" s="1"/>
  <c r="AB227" i="7"/>
  <c r="AA186" i="7"/>
  <c r="Z186" i="2" s="1"/>
  <c r="L236" i="7"/>
  <c r="K236" i="2" s="1"/>
  <c r="I224" i="7"/>
  <c r="H224" i="2" s="1"/>
  <c r="J183" i="7"/>
  <c r="J226" i="7"/>
  <c r="J223" i="7"/>
  <c r="I221" i="7"/>
  <c r="M230" i="7"/>
  <c r="L230" i="2" s="1"/>
  <c r="W143" i="7"/>
  <c r="M235" i="7"/>
  <c r="Z226" i="7"/>
  <c r="AP226" i="7" s="1"/>
  <c r="AO226" i="2" s="1"/>
  <c r="AD230" i="7"/>
  <c r="AD200" i="7"/>
  <c r="AC200" i="2" s="1"/>
  <c r="Z166" i="7"/>
  <c r="AH166" i="7" s="1"/>
  <c r="AG166" i="2" s="1"/>
  <c r="N231" i="7"/>
  <c r="AS231" i="7" s="1"/>
  <c r="AR231" i="2" s="1"/>
  <c r="AD213" i="7"/>
  <c r="R152" i="7"/>
  <c r="AD234" i="7"/>
  <c r="AC234" i="2" s="1"/>
  <c r="M233" i="7"/>
  <c r="L241" i="7"/>
  <c r="K237" i="7"/>
  <c r="K221" i="7"/>
  <c r="O239" i="7"/>
  <c r="AB229" i="7"/>
  <c r="AA229" i="2" s="1"/>
  <c r="AC220" i="7"/>
  <c r="AS220" i="7" s="1"/>
  <c r="AR220" i="2" s="1"/>
  <c r="N204" i="7"/>
  <c r="AB209" i="7"/>
  <c r="Y208" i="7"/>
  <c r="X208" i="2" s="1"/>
  <c r="W210" i="7"/>
  <c r="V210" i="2" s="1"/>
  <c r="X180" i="7"/>
  <c r="W180" i="2" s="1"/>
  <c r="M241" i="7"/>
  <c r="AB240" i="7"/>
  <c r="AA240" i="2" s="1"/>
  <c r="AA236" i="7"/>
  <c r="Z236" i="2" s="1"/>
  <c r="AD226" i="7"/>
  <c r="AC226" i="2" s="1"/>
  <c r="Y225" i="7"/>
  <c r="X225" i="2" s="1"/>
  <c r="M229" i="7"/>
  <c r="Z228" i="7"/>
  <c r="AD207" i="7"/>
  <c r="AA214" i="7"/>
  <c r="K220" i="7"/>
  <c r="K214" i="7"/>
  <c r="AD209" i="7"/>
  <c r="AC209" i="2" s="1"/>
  <c r="AA188" i="7"/>
  <c r="Z188" i="2" s="1"/>
  <c r="AD227" i="7"/>
  <c r="K208" i="7"/>
  <c r="Y193" i="7"/>
  <c r="AG193" i="7" s="1"/>
  <c r="AF193" i="2" s="1"/>
  <c r="AB173" i="7"/>
  <c r="AJ173" i="7" s="1"/>
  <c r="AI173" i="2" s="1"/>
  <c r="X164" i="7"/>
  <c r="AF164" i="7" s="1"/>
  <c r="AE164" i="2" s="1"/>
  <c r="O79" i="7"/>
  <c r="N79" i="2" s="1"/>
  <c r="O219" i="7"/>
  <c r="K200" i="7"/>
  <c r="J200" i="2" s="1"/>
  <c r="AD173" i="7"/>
  <c r="AL173" i="7" s="1"/>
  <c r="AK173" i="2" s="1"/>
  <c r="AC164" i="7"/>
  <c r="AB164" i="2" s="1"/>
  <c r="AC197" i="7"/>
  <c r="AB197" i="2" s="1"/>
  <c r="AB186" i="7"/>
  <c r="AA186" i="2" s="1"/>
  <c r="AD190" i="7"/>
  <c r="AC190" i="2" s="1"/>
  <c r="AB201" i="7"/>
  <c r="AA201" i="2" s="1"/>
  <c r="AC191" i="7"/>
  <c r="AB191" i="2" s="1"/>
  <c r="Z185" i="7"/>
  <c r="Y185" i="2" s="1"/>
  <c r="AC211" i="7"/>
  <c r="AC204" i="7"/>
  <c r="AB204" i="2" s="1"/>
  <c r="AA213" i="7"/>
  <c r="Z213" i="2" s="1"/>
  <c r="Z215" i="7"/>
  <c r="Y215" i="2" s="1"/>
  <c r="AA220" i="7"/>
  <c r="Z220" i="2" s="1"/>
  <c r="AC229" i="7"/>
  <c r="AB229" i="2" s="1"/>
  <c r="AC230" i="7"/>
  <c r="AB230" i="2" s="1"/>
  <c r="X223" i="7"/>
  <c r="AF223" i="7" s="1"/>
  <c r="AE223" i="2" s="1"/>
  <c r="Z217" i="7"/>
  <c r="Y217" i="2" s="1"/>
  <c r="AB226" i="7"/>
  <c r="AA226" i="2" s="1"/>
  <c r="AA235" i="7"/>
  <c r="Z235" i="2" s="1"/>
  <c r="AB241" i="7"/>
  <c r="AA241" i="2" s="1"/>
  <c r="AC239" i="7"/>
  <c r="AK239" i="7" s="1"/>
  <c r="AJ239" i="2" s="1"/>
  <c r="AD237" i="7"/>
  <c r="AC237" i="2" s="1"/>
  <c r="X195" i="7"/>
  <c r="AF195" i="7" s="1"/>
  <c r="AE195" i="2" s="1"/>
  <c r="Y197" i="7"/>
  <c r="Y201" i="7"/>
  <c r="X201" i="2" s="1"/>
  <c r="AC196" i="7"/>
  <c r="AB196" i="2" s="1"/>
  <c r="Y227" i="7"/>
  <c r="X227" i="2" s="1"/>
  <c r="Z188" i="7"/>
  <c r="Y188" i="2" s="1"/>
  <c r="AA209" i="7"/>
  <c r="AQ209" i="7" s="1"/>
  <c r="AP209" i="2" s="1"/>
  <c r="AB211" i="7"/>
  <c r="AA211" i="2" s="1"/>
  <c r="AC206" i="7"/>
  <c r="AB206" i="2" s="1"/>
  <c r="Z209" i="7"/>
  <c r="Y209" i="2" s="1"/>
  <c r="X206" i="7"/>
  <c r="AF206" i="7" s="1"/>
  <c r="AE206" i="2" s="1"/>
  <c r="Z206" i="7"/>
  <c r="Y206" i="2" s="1"/>
  <c r="AA204" i="7"/>
  <c r="Z204" i="2" s="1"/>
  <c r="AB219" i="7"/>
  <c r="AA219" i="2" s="1"/>
  <c r="AD224" i="7"/>
  <c r="AC224" i="2" s="1"/>
  <c r="AD216" i="7"/>
  <c r="AC174" i="7"/>
  <c r="AB174" i="2" s="1"/>
  <c r="Z163" i="7"/>
  <c r="AH163" i="7" s="1"/>
  <c r="AG163" i="2" s="1"/>
  <c r="AB196" i="7"/>
  <c r="AA196" i="2" s="1"/>
  <c r="AA200" i="7"/>
  <c r="AI200" i="7" s="1"/>
  <c r="AH200" i="2" s="1"/>
  <c r="X211" i="7"/>
  <c r="AF211" i="7" s="1"/>
  <c r="AE211" i="2" s="1"/>
  <c r="Y209" i="7"/>
  <c r="X209" i="2" s="1"/>
  <c r="Z210" i="7"/>
  <c r="AH210" i="7" s="1"/>
  <c r="AG210" i="2" s="1"/>
  <c r="AC207" i="7"/>
  <c r="AB207" i="2" s="1"/>
  <c r="AA230" i="7"/>
  <c r="Z230" i="2" s="1"/>
  <c r="AD221" i="7"/>
  <c r="AC221" i="2" s="1"/>
  <c r="AC225" i="7"/>
  <c r="AB225" i="2" s="1"/>
  <c r="AB208" i="7"/>
  <c r="AA208" i="2" s="1"/>
  <c r="AD214" i="7"/>
  <c r="AC214" i="2" s="1"/>
  <c r="Y206" i="7"/>
  <c r="X206" i="2" s="1"/>
  <c r="AB206" i="7"/>
  <c r="AR206" i="7" s="1"/>
  <c r="AQ206" i="2" s="1"/>
  <c r="AA224" i="7"/>
  <c r="Z224" i="2" s="1"/>
  <c r="AB225" i="7"/>
  <c r="AA225" i="2" s="1"/>
  <c r="AD164" i="7"/>
  <c r="AC164" i="2" s="1"/>
  <c r="AD193" i="7"/>
  <c r="AL193" i="7" s="1"/>
  <c r="AK193" i="2" s="1"/>
  <c r="X183" i="7"/>
  <c r="AF183" i="7" s="1"/>
  <c r="AE183" i="2" s="1"/>
  <c r="Z214" i="7"/>
  <c r="AH214" i="7" s="1"/>
  <c r="AG214" i="2" s="1"/>
  <c r="AD215" i="7"/>
  <c r="AC203" i="7"/>
  <c r="AC195" i="7"/>
  <c r="AB195" i="2" s="1"/>
  <c r="AA196" i="7"/>
  <c r="Z196" i="2" s="1"/>
  <c r="AD210" i="7"/>
  <c r="AC210" i="2" s="1"/>
  <c r="Z211" i="7"/>
  <c r="Y211" i="2" s="1"/>
  <c r="AD203" i="7"/>
  <c r="AL203" i="7" s="1"/>
  <c r="AK203" i="2" s="1"/>
  <c r="X221" i="7"/>
  <c r="AN221" i="7" s="1"/>
  <c r="AA238" i="7"/>
  <c r="Z238" i="2" s="1"/>
  <c r="AB238" i="7"/>
  <c r="AJ238" i="7" s="1"/>
  <c r="AI238" i="2" s="1"/>
  <c r="Y163" i="7"/>
  <c r="AG163" i="7" s="1"/>
  <c r="AF163" i="2" s="1"/>
  <c r="Z196" i="7"/>
  <c r="Y196" i="2" s="1"/>
  <c r="AC228" i="7"/>
  <c r="AA166" i="7"/>
  <c r="Z208" i="7"/>
  <c r="Y208" i="2" s="1"/>
  <c r="X187" i="7"/>
  <c r="AC214" i="7"/>
  <c r="AB214" i="2" s="1"/>
  <c r="AA228" i="7"/>
  <c r="AQ228" i="7" s="1"/>
  <c r="AP228" i="2" s="1"/>
  <c r="X229" i="7"/>
  <c r="W229" i="2" s="1"/>
  <c r="X230" i="7"/>
  <c r="AF230" i="7" s="1"/>
  <c r="AE230" i="2" s="1"/>
  <c r="AC231" i="7"/>
  <c r="AB231" i="2" s="1"/>
  <c r="Z225" i="7"/>
  <c r="AH225" i="7" s="1"/>
  <c r="AG225" i="2" s="1"/>
  <c r="AA223" i="7"/>
  <c r="AI223" i="7" s="1"/>
  <c r="AH223" i="2" s="1"/>
  <c r="AA233" i="7"/>
  <c r="AI233" i="7" s="1"/>
  <c r="AH233" i="2" s="1"/>
  <c r="AA240" i="7"/>
  <c r="Z240" i="2" s="1"/>
  <c r="N237" i="7"/>
  <c r="O238" i="7"/>
  <c r="M231" i="7"/>
  <c r="Z195" i="7"/>
  <c r="AC234" i="7"/>
  <c r="AK234" i="7" s="1"/>
  <c r="AJ234" i="2" s="1"/>
  <c r="AB221" i="7"/>
  <c r="AA221" i="2" s="1"/>
  <c r="X193" i="7"/>
  <c r="W193" i="2" s="1"/>
  <c r="AC240" i="7"/>
  <c r="AB240" i="2" s="1"/>
  <c r="AB239" i="7"/>
  <c r="K236" i="7"/>
  <c r="J236" i="2" s="1"/>
  <c r="O226" i="7"/>
  <c r="N226" i="2" s="1"/>
  <c r="Y217" i="7"/>
  <c r="X217" i="2" s="1"/>
  <c r="J225" i="7"/>
  <c r="O216" i="7"/>
  <c r="N229" i="7"/>
  <c r="K228" i="7"/>
  <c r="J206" i="7"/>
  <c r="AO206" i="7" s="1"/>
  <c r="AN206" i="2" s="1"/>
  <c r="J210" i="7"/>
  <c r="I215" i="7"/>
  <c r="W211" i="7"/>
  <c r="V211" i="2" s="1"/>
  <c r="AC183" i="7"/>
  <c r="AK183" i="7" s="1"/>
  <c r="AJ183" i="2" s="1"/>
  <c r="Z201" i="7"/>
  <c r="X190" i="7"/>
  <c r="AC193" i="7"/>
  <c r="AS193" i="7" s="1"/>
  <c r="AB164" i="7"/>
  <c r="AA164" i="2" s="1"/>
  <c r="AC169" i="7"/>
  <c r="L78" i="7"/>
  <c r="J40" i="7"/>
  <c r="N238" i="7"/>
  <c r="AS238" i="7" s="1"/>
  <c r="AR238" i="2" s="1"/>
  <c r="L234" i="7"/>
  <c r="K224" i="7"/>
  <c r="M213" i="7"/>
  <c r="AD236" i="7"/>
  <c r="AL236" i="7" s="1"/>
  <c r="AK236" i="2" s="1"/>
  <c r="I150" i="7"/>
  <c r="H150" i="2" s="1"/>
  <c r="K159" i="7"/>
  <c r="AD241" i="7"/>
  <c r="AC241" i="2" s="1"/>
  <c r="M240" i="7"/>
  <c r="L239" i="7"/>
  <c r="AA234" i="7"/>
  <c r="Z234" i="2" s="1"/>
  <c r="K225" i="7"/>
  <c r="O235" i="7"/>
  <c r="N235" i="2" s="1"/>
  <c r="O233" i="7"/>
  <c r="O229" i="7"/>
  <c r="AB228" i="7"/>
  <c r="AA228" i="2" s="1"/>
  <c r="N205" i="7"/>
  <c r="AC219" i="7"/>
  <c r="AC215" i="7"/>
  <c r="AB215" i="2" s="1"/>
  <c r="X214" i="7"/>
  <c r="AN214" i="7" s="1"/>
  <c r="Y191" i="7"/>
  <c r="X191" i="2" s="1"/>
  <c r="AA191" i="7"/>
  <c r="Z191" i="2" s="1"/>
  <c r="AA201" i="7"/>
  <c r="AI201" i="7" s="1"/>
  <c r="AH201" i="2" s="1"/>
  <c r="Y190" i="7"/>
  <c r="X190" i="2" s="1"/>
  <c r="AB197" i="7"/>
  <c r="L130" i="7"/>
  <c r="W69" i="7"/>
  <c r="V69" i="2" s="1"/>
  <c r="L65" i="7"/>
  <c r="W45" i="7"/>
  <c r="V45" i="2" s="1"/>
  <c r="AD21" i="7"/>
  <c r="AC21" i="2" s="1"/>
  <c r="AA5" i="7"/>
  <c r="AQ5" i="7" s="1"/>
  <c r="AP5" i="2" s="1"/>
  <c r="AD13" i="7"/>
  <c r="AT13" i="7" s="1"/>
  <c r="AB7" i="7"/>
  <c r="AA7" i="2" s="1"/>
  <c r="W63" i="7"/>
  <c r="Q232" i="7"/>
  <c r="P232" i="2" s="1"/>
  <c r="P223" i="2"/>
  <c r="W150" i="7"/>
  <c r="V150" i="2" s="1"/>
  <c r="W4" i="7"/>
  <c r="V4" i="2" s="1"/>
  <c r="V32" i="7"/>
  <c r="U32" i="2" s="1"/>
  <c r="U23" i="2"/>
  <c r="AD120" i="7"/>
  <c r="AC120" i="2" s="1"/>
  <c r="Z124" i="7"/>
  <c r="Y99" i="7"/>
  <c r="X99" i="2" s="1"/>
  <c r="AB176" i="7"/>
  <c r="AA176" i="2" s="1"/>
  <c r="Z76" i="7"/>
  <c r="Y76" i="2" s="1"/>
  <c r="AD233" i="7"/>
  <c r="AC235" i="7"/>
  <c r="AB235" i="2" s="1"/>
  <c r="Y226" i="7"/>
  <c r="AO226" i="7" s="1"/>
  <c r="AN226" i="2" s="1"/>
  <c r="AD223" i="7"/>
  <c r="AC223" i="2" s="1"/>
  <c r="AA221" i="7"/>
  <c r="Z221" i="2" s="1"/>
  <c r="X231" i="7"/>
  <c r="AF231" i="7" s="1"/>
  <c r="AE231" i="2" s="1"/>
  <c r="Z230" i="7"/>
  <c r="AH230" i="7" s="1"/>
  <c r="AG230" i="2" s="1"/>
  <c r="Z229" i="7"/>
  <c r="AH229" i="7" s="1"/>
  <c r="AG229" i="2" s="1"/>
  <c r="AD228" i="7"/>
  <c r="AT228" i="7" s="1"/>
  <c r="AS228" i="2" s="1"/>
  <c r="AD220" i="7"/>
  <c r="Y210" i="7"/>
  <c r="AO210" i="7" s="1"/>
  <c r="AN210" i="2" s="1"/>
  <c r="Y211" i="7"/>
  <c r="X211" i="2" s="1"/>
  <c r="X209" i="7"/>
  <c r="AF209" i="7" s="1"/>
  <c r="AE209" i="2" s="1"/>
  <c r="Y200" i="7"/>
  <c r="X200" i="2" s="1"/>
  <c r="Z176" i="7"/>
  <c r="Y176" i="2" s="1"/>
  <c r="AD195" i="7"/>
  <c r="AC195" i="2" s="1"/>
  <c r="AB165" i="7"/>
  <c r="AA165" i="2" s="1"/>
  <c r="X144" i="7"/>
  <c r="AF144" i="7" s="1"/>
  <c r="AE144" i="2" s="1"/>
  <c r="Y164" i="7"/>
  <c r="X164" i="2" s="1"/>
  <c r="Y160" i="7"/>
  <c r="AG160" i="7" s="1"/>
  <c r="AF160" i="2" s="1"/>
  <c r="AD167" i="7"/>
  <c r="AC167" i="2" s="1"/>
  <c r="AB174" i="7"/>
  <c r="AR174" i="7" s="1"/>
  <c r="AQ174" i="2" s="1"/>
  <c r="X105" i="7"/>
  <c r="AF105" i="7" s="1"/>
  <c r="AE105" i="2" s="1"/>
  <c r="Y134" i="7"/>
  <c r="X134" i="2" s="1"/>
  <c r="AB108" i="7"/>
  <c r="AA108" i="2" s="1"/>
  <c r="AC110" i="7"/>
  <c r="AK110" i="7" s="1"/>
  <c r="AJ110" i="2" s="1"/>
  <c r="AD96" i="7"/>
  <c r="AC96" i="2" s="1"/>
  <c r="Y68" i="7"/>
  <c r="X68" i="2" s="1"/>
  <c r="AD50" i="7"/>
  <c r="AL50" i="7" s="1"/>
  <c r="AK50" i="2" s="1"/>
  <c r="AA31" i="7"/>
  <c r="Z31" i="2" s="1"/>
  <c r="Z19" i="7"/>
  <c r="Y19" i="2" s="1"/>
  <c r="X21" i="7"/>
  <c r="W21" i="2" s="1"/>
  <c r="Y19" i="7"/>
  <c r="Z167" i="7"/>
  <c r="Y167" i="2" s="1"/>
  <c r="D66" i="3"/>
  <c r="C8" i="1" s="1"/>
  <c r="AA181" i="7"/>
  <c r="Z181" i="2" s="1"/>
  <c r="W99" i="7"/>
  <c r="V99" i="2" s="1"/>
  <c r="Y46" i="7"/>
  <c r="X46" i="2" s="1"/>
  <c r="AC48" i="7"/>
  <c r="AB48" i="2" s="1"/>
  <c r="AA17" i="7"/>
  <c r="AI17" i="7" s="1"/>
  <c r="AH17" i="2" s="1"/>
  <c r="AB16" i="7"/>
  <c r="AA16" i="2" s="1"/>
  <c r="AA13" i="7"/>
  <c r="AI13" i="7" s="1"/>
  <c r="AH13" i="2" s="1"/>
  <c r="W40" i="7"/>
  <c r="V40" i="2" s="1"/>
  <c r="AD28" i="7"/>
  <c r="AC28" i="2" s="1"/>
  <c r="AD19" i="7"/>
  <c r="AC19" i="2" s="1"/>
  <c r="AB17" i="7"/>
  <c r="AA17" i="2" s="1"/>
  <c r="AA14" i="7"/>
  <c r="Z14" i="2" s="1"/>
  <c r="AB13" i="7"/>
  <c r="Y7" i="7"/>
  <c r="X7" i="2" s="1"/>
  <c r="Y15" i="7"/>
  <c r="X15" i="2" s="1"/>
  <c r="W223" i="7"/>
  <c r="AC167" i="7"/>
  <c r="AB167" i="2" s="1"/>
  <c r="AD94" i="7"/>
  <c r="AC94" i="2" s="1"/>
  <c r="AA74" i="7"/>
  <c r="Z74" i="2" s="1"/>
  <c r="W70" i="7"/>
  <c r="V70" i="2" s="1"/>
  <c r="AD16" i="7"/>
  <c r="AC16" i="2" s="1"/>
  <c r="AC13" i="7"/>
  <c r="AK13" i="7" s="1"/>
  <c r="AJ13" i="2" s="1"/>
  <c r="W7" i="7"/>
  <c r="V7" i="2" s="1"/>
  <c r="Z9" i="7"/>
  <c r="AP9" i="7" s="1"/>
  <c r="AO9" i="2" s="1"/>
  <c r="AB10" i="7"/>
  <c r="AA10" i="2" s="1"/>
  <c r="W108" i="7"/>
  <c r="V108" i="2" s="1"/>
  <c r="W71" i="7"/>
  <c r="V71" i="2" s="1"/>
  <c r="X98" i="7"/>
  <c r="AF98" i="7" s="1"/>
  <c r="AE98" i="2" s="1"/>
  <c r="Z190" i="7"/>
  <c r="W163" i="7"/>
  <c r="W187" i="7"/>
  <c r="V187" i="2" s="1"/>
  <c r="AA81" i="7"/>
  <c r="Z81" i="2" s="1"/>
  <c r="W185" i="7"/>
  <c r="V185" i="2" s="1"/>
  <c r="W158" i="7"/>
  <c r="V158" i="2" s="1"/>
  <c r="W146" i="7"/>
  <c r="V146" i="2" s="1"/>
  <c r="Z187" i="7"/>
  <c r="AP187" i="7" s="1"/>
  <c r="AO187" i="2" s="1"/>
  <c r="W64" i="7"/>
  <c r="V64" i="2" s="1"/>
  <c r="W164" i="7"/>
  <c r="V164" i="2" s="1"/>
  <c r="Y158" i="7"/>
  <c r="X158" i="2" s="1"/>
  <c r="Z31" i="7"/>
  <c r="AH31" i="7" s="1"/>
  <c r="AG31" i="2" s="1"/>
  <c r="Y50" i="7"/>
  <c r="AG50" i="7" s="1"/>
  <c r="AF50" i="2" s="1"/>
  <c r="AD49" i="7"/>
  <c r="AL49" i="7" s="1"/>
  <c r="AK49" i="2" s="1"/>
  <c r="AD48" i="7"/>
  <c r="AC48" i="2" s="1"/>
  <c r="AA40" i="7"/>
  <c r="AI40" i="7" s="1"/>
  <c r="AH40" i="2" s="1"/>
  <c r="X97" i="7"/>
  <c r="AF97" i="7" s="1"/>
  <c r="AE97" i="2" s="1"/>
  <c r="Z103" i="7"/>
  <c r="AD91" i="7"/>
  <c r="AC91" i="2" s="1"/>
  <c r="AC94" i="7"/>
  <c r="AB94" i="2" s="1"/>
  <c r="Y75" i="7"/>
  <c r="X75" i="2" s="1"/>
  <c r="Z75" i="7"/>
  <c r="Y75" i="2" s="1"/>
  <c r="X120" i="7"/>
  <c r="AF120" i="7" s="1"/>
  <c r="AE120" i="2" s="1"/>
  <c r="Y128" i="7"/>
  <c r="X128" i="2" s="1"/>
  <c r="AA110" i="7"/>
  <c r="Z110" i="2" s="1"/>
  <c r="AA114" i="7"/>
  <c r="Z114" i="2" s="1"/>
  <c r="AA130" i="7"/>
  <c r="Z130" i="2" s="1"/>
  <c r="X116" i="7"/>
  <c r="AF116" i="7" s="1"/>
  <c r="AE116" i="2" s="1"/>
  <c r="Y107" i="7"/>
  <c r="X107" i="2" s="1"/>
  <c r="Z125" i="7"/>
  <c r="Z143" i="7"/>
  <c r="AP143" i="7" s="1"/>
  <c r="AA169" i="7"/>
  <c r="AD154" i="7"/>
  <c r="AC154" i="2" s="1"/>
  <c r="AA158" i="7"/>
  <c r="Z160" i="7"/>
  <c r="AH160" i="7" s="1"/>
  <c r="AG160" i="2" s="1"/>
  <c r="Y195" i="7"/>
  <c r="X195" i="2" s="1"/>
  <c r="X197" i="7"/>
  <c r="AF197" i="7" s="1"/>
  <c r="AE197" i="2" s="1"/>
  <c r="X186" i="7"/>
  <c r="AF186" i="7" s="1"/>
  <c r="AE186" i="2" s="1"/>
  <c r="AC208" i="7"/>
  <c r="AB208" i="2" s="1"/>
  <c r="Y187" i="7"/>
  <c r="X187" i="2" s="1"/>
  <c r="X200" i="7"/>
  <c r="AF200" i="7" s="1"/>
  <c r="AE200" i="2" s="1"/>
  <c r="Y214" i="7"/>
  <c r="X214" i="2" s="1"/>
  <c r="AB210" i="7"/>
  <c r="AA210" i="2" s="1"/>
  <c r="AD204" i="7"/>
  <c r="AL204" i="7" s="1"/>
  <c r="AK204" i="2" s="1"/>
  <c r="Z204" i="7"/>
  <c r="AA206" i="7"/>
  <c r="AB204" i="7"/>
  <c r="AJ204" i="7" s="1"/>
  <c r="AI204" i="2" s="1"/>
  <c r="AB214" i="7"/>
  <c r="AA214" i="2" s="1"/>
  <c r="AD229" i="7"/>
  <c r="Y231" i="7"/>
  <c r="X231" i="2" s="1"/>
  <c r="AB224" i="7"/>
  <c r="AA224" i="2" s="1"/>
  <c r="AB234" i="7"/>
  <c r="AA234" i="2" s="1"/>
  <c r="AC233" i="7"/>
  <c r="AB233" i="2" s="1"/>
  <c r="AC241" i="7"/>
  <c r="AB241" i="2" s="1"/>
  <c r="AD240" i="7"/>
  <c r="AC240" i="2" s="1"/>
  <c r="AD125" i="7"/>
  <c r="Z169" i="7"/>
  <c r="Y169" i="2" s="1"/>
  <c r="AA151" i="7"/>
  <c r="Z151" i="2" s="1"/>
  <c r="AB45" i="7"/>
  <c r="X70" i="7"/>
  <c r="AF70" i="7" s="1"/>
  <c r="AE70" i="2" s="1"/>
  <c r="AB80" i="7"/>
  <c r="Y103" i="7"/>
  <c r="AG103" i="7" s="1"/>
  <c r="AF103" i="2" s="1"/>
  <c r="AC74" i="7"/>
  <c r="AK74" i="7" s="1"/>
  <c r="AJ74" i="2" s="1"/>
  <c r="AB77" i="7"/>
  <c r="AA77" i="2" s="1"/>
  <c r="X110" i="7"/>
  <c r="AF110" i="7" s="1"/>
  <c r="AE110" i="2" s="1"/>
  <c r="Z130" i="7"/>
  <c r="AC118" i="7"/>
  <c r="AB118" i="2" s="1"/>
  <c r="AB127" i="7"/>
  <c r="AA127" i="2" s="1"/>
  <c r="AD155" i="7"/>
  <c r="AC155" i="2" s="1"/>
  <c r="AB135" i="7"/>
  <c r="Y31" i="7"/>
  <c r="X31" i="2" s="1"/>
  <c r="X50" i="7"/>
  <c r="AF50" i="7" s="1"/>
  <c r="AE50" i="2" s="1"/>
  <c r="AD43" i="7"/>
  <c r="AT43" i="7" s="1"/>
  <c r="AA91" i="7"/>
  <c r="Z91" i="2" s="1"/>
  <c r="AB94" i="7"/>
  <c r="AA94" i="2" s="1"/>
  <c r="X75" i="7"/>
  <c r="AF75" i="7" s="1"/>
  <c r="AE75" i="2" s="1"/>
  <c r="AB76" i="7"/>
  <c r="AA76" i="2" s="1"/>
  <c r="Z93" i="7"/>
  <c r="AH93" i="7" s="1"/>
  <c r="AG93" i="2" s="1"/>
  <c r="AD130" i="7"/>
  <c r="AC130" i="2" s="1"/>
  <c r="Y119" i="7"/>
  <c r="X119" i="2" s="1"/>
  <c r="Z105" i="7"/>
  <c r="Y105" i="2" s="1"/>
  <c r="AB125" i="7"/>
  <c r="AA125" i="2" s="1"/>
  <c r="Y143" i="7"/>
  <c r="AG143" i="7" s="1"/>
  <c r="AF143" i="2" s="1"/>
  <c r="AD170" i="7"/>
  <c r="AC170" i="2" s="1"/>
  <c r="Y145" i="7"/>
  <c r="X145" i="2" s="1"/>
  <c r="AA155" i="7"/>
  <c r="Z155" i="2" s="1"/>
  <c r="Y169" i="7"/>
  <c r="X169" i="2" s="1"/>
  <c r="AB157" i="7"/>
  <c r="AA157" i="2" s="1"/>
  <c r="X145" i="7"/>
  <c r="AF145" i="7" s="1"/>
  <c r="AE145" i="2" s="1"/>
  <c r="Y113" i="7"/>
  <c r="X113" i="2" s="1"/>
  <c r="Y90" i="7"/>
  <c r="AO90" i="7" s="1"/>
  <c r="AN90" i="2" s="1"/>
  <c r="X31" i="7"/>
  <c r="AF31" i="7" s="1"/>
  <c r="AE31" i="2" s="1"/>
  <c r="X64" i="7"/>
  <c r="AN64" i="7" s="1"/>
  <c r="AC97" i="7"/>
  <c r="AB97" i="2" s="1"/>
  <c r="AA103" i="7"/>
  <c r="Z91" i="7"/>
  <c r="Y91" i="2" s="1"/>
  <c r="AA94" i="7"/>
  <c r="Y96" i="7"/>
  <c r="X96" i="2" s="1"/>
  <c r="Z114" i="7"/>
  <c r="Y114" i="2" s="1"/>
  <c r="Z96" i="7"/>
  <c r="AH96" i="7" s="1"/>
  <c r="AG96" i="2" s="1"/>
  <c r="AC130" i="7"/>
  <c r="AB130" i="2" s="1"/>
  <c r="AC121" i="7"/>
  <c r="Y150" i="7"/>
  <c r="X150" i="2" s="1"/>
  <c r="Y144" i="7"/>
  <c r="X127" i="7"/>
  <c r="W127" i="2" s="1"/>
  <c r="AA157" i="7"/>
  <c r="Z157" i="2" s="1"/>
  <c r="Z159" i="7"/>
  <c r="Y159" i="2" s="1"/>
  <c r="Y155" i="7"/>
  <c r="X155" i="2" s="1"/>
  <c r="AA164" i="7"/>
  <c r="X54" i="7"/>
  <c r="W54" i="2" s="1"/>
  <c r="AC28" i="7"/>
  <c r="AB28" i="2" s="1"/>
  <c r="Y49" i="7"/>
  <c r="X49" i="2" s="1"/>
  <c r="AC63" i="7"/>
  <c r="AK63" i="7" s="1"/>
  <c r="AJ63" i="2" s="1"/>
  <c r="AD70" i="7"/>
  <c r="AC70" i="2" s="1"/>
  <c r="X94" i="7"/>
  <c r="AF94" i="7" s="1"/>
  <c r="AE94" i="2" s="1"/>
  <c r="Z94" i="7"/>
  <c r="AB73" i="7"/>
  <c r="AA73" i="2" s="1"/>
  <c r="AA98" i="7"/>
  <c r="Z98" i="2" s="1"/>
  <c r="X89" i="7"/>
  <c r="AF89" i="7" s="1"/>
  <c r="AE89" i="2" s="1"/>
  <c r="AB130" i="7"/>
  <c r="AA130" i="2" s="1"/>
  <c r="Z129" i="7"/>
  <c r="Y129" i="2" s="1"/>
  <c r="AB163" i="7"/>
  <c r="AJ163" i="7" s="1"/>
  <c r="AI163" i="2" s="1"/>
  <c r="Z157" i="7"/>
  <c r="Y157" i="2" s="1"/>
  <c r="Z164" i="7"/>
  <c r="Y164" i="2" s="1"/>
  <c r="AC155" i="7"/>
  <c r="AK155" i="7" s="1"/>
  <c r="AJ155" i="2" s="1"/>
  <c r="X148" i="7"/>
  <c r="W148" i="2" s="1"/>
  <c r="AB195" i="7"/>
  <c r="AR195" i="7" s="1"/>
  <c r="AQ195" i="2" s="1"/>
  <c r="AA190" i="7"/>
  <c r="Z190" i="2" s="1"/>
  <c r="Y196" i="7"/>
  <c r="X196" i="2" s="1"/>
  <c r="AA37" i="7"/>
  <c r="Z37" i="2" s="1"/>
  <c r="Z26" i="7"/>
  <c r="Y26" i="2" s="1"/>
  <c r="AA25" i="7"/>
  <c r="AI25" i="7" s="1"/>
  <c r="AH25" i="2" s="1"/>
  <c r="AB104" i="7"/>
  <c r="AJ104" i="7" s="1"/>
  <c r="AI104" i="2" s="1"/>
  <c r="AB97" i="7"/>
  <c r="AA97" i="2" s="1"/>
  <c r="AB74" i="7"/>
  <c r="AA74" i="2" s="1"/>
  <c r="Y91" i="7"/>
  <c r="AG91" i="7" s="1"/>
  <c r="AF91" i="2" s="1"/>
  <c r="Z68" i="7"/>
  <c r="AH68" i="7" s="1"/>
  <c r="AG68" i="2" s="1"/>
  <c r="X96" i="7"/>
  <c r="AC89" i="7"/>
  <c r="AB89" i="2" s="1"/>
  <c r="AD98" i="7"/>
  <c r="AA128" i="7"/>
  <c r="Z128" i="2" s="1"/>
  <c r="X130" i="7"/>
  <c r="AF130" i="7" s="1"/>
  <c r="AE130" i="2" s="1"/>
  <c r="AB111" i="7"/>
  <c r="AA111" i="2" s="1"/>
  <c r="Y148" i="7"/>
  <c r="X148" i="2" s="1"/>
  <c r="AD174" i="7"/>
  <c r="AA163" i="7"/>
  <c r="AI163" i="7" s="1"/>
  <c r="AH163" i="2" s="1"/>
  <c r="AC159" i="7"/>
  <c r="AB159" i="2" s="1"/>
  <c r="X167" i="7"/>
  <c r="AF167" i="7" s="1"/>
  <c r="AE167" i="2" s="1"/>
  <c r="X160" i="7"/>
  <c r="AC166" i="7"/>
  <c r="AB166" i="2" s="1"/>
  <c r="X149" i="7"/>
  <c r="AF149" i="7" s="1"/>
  <c r="AE149" i="2" s="1"/>
  <c r="AA195" i="7"/>
  <c r="AI195" i="7" s="1"/>
  <c r="AH195" i="2" s="1"/>
  <c r="Z189" i="7"/>
  <c r="Y189" i="2" s="1"/>
  <c r="AD201" i="7"/>
  <c r="AC201" i="2" s="1"/>
  <c r="AA208" i="7"/>
  <c r="Z208" i="2" s="1"/>
  <c r="X196" i="7"/>
  <c r="AF196" i="7" s="1"/>
  <c r="AE196" i="2" s="1"/>
  <c r="Z199" i="7"/>
  <c r="AH199" i="7" s="1"/>
  <c r="AG199" i="2" s="1"/>
  <c r="AC227" i="7"/>
  <c r="AB227" i="2" s="1"/>
  <c r="AD183" i="7"/>
  <c r="AL183" i="7" s="1"/>
  <c r="AK183" i="2" s="1"/>
  <c r="AC209" i="7"/>
  <c r="AB209" i="2" s="1"/>
  <c r="AD211" i="7"/>
  <c r="AC211" i="2" s="1"/>
  <c r="AA211" i="7"/>
  <c r="Z211" i="2" s="1"/>
  <c r="Y204" i="7"/>
  <c r="AG204" i="7" s="1"/>
  <c r="AF204" i="2" s="1"/>
  <c r="AD219" i="7"/>
  <c r="AC219" i="2" s="1"/>
  <c r="AC205" i="7"/>
  <c r="AB205" i="2" s="1"/>
  <c r="AA229" i="7"/>
  <c r="AD231" i="7"/>
  <c r="AC231" i="2" s="1"/>
  <c r="X224" i="7"/>
  <c r="AF224" i="7" s="1"/>
  <c r="AE224" i="2" s="1"/>
  <c r="X217" i="7"/>
  <c r="AF217" i="7" s="1"/>
  <c r="AE217" i="2" s="1"/>
  <c r="AC216" i="7"/>
  <c r="AS216" i="7" s="1"/>
  <c r="AR216" i="2" s="1"/>
  <c r="AB237" i="7"/>
  <c r="AA237" i="2" s="1"/>
  <c r="AC236" i="7"/>
  <c r="AB236" i="2" s="1"/>
  <c r="AD235" i="7"/>
  <c r="AT235" i="7" s="1"/>
  <c r="AS235" i="2" s="1"/>
  <c r="AD163" i="7"/>
  <c r="AL163" i="7" s="1"/>
  <c r="AK163" i="2" s="1"/>
  <c r="X69" i="7"/>
  <c r="AF69" i="7" s="1"/>
  <c r="AE69" i="2" s="1"/>
  <c r="X45" i="7"/>
  <c r="AF45" i="7" s="1"/>
  <c r="AE45" i="2" s="1"/>
  <c r="Z40" i="7"/>
  <c r="Y40" i="2" s="1"/>
  <c r="AB63" i="7"/>
  <c r="AC70" i="7"/>
  <c r="AB70" i="2" s="1"/>
  <c r="X104" i="7"/>
  <c r="AF104" i="7" s="1"/>
  <c r="AE104" i="2" s="1"/>
  <c r="AD97" i="7"/>
  <c r="X91" i="7"/>
  <c r="W91" i="2" s="1"/>
  <c r="AC100" i="7"/>
  <c r="AB100" i="2" s="1"/>
  <c r="AA90" i="7"/>
  <c r="Z90" i="2" s="1"/>
  <c r="AB99" i="7"/>
  <c r="AJ99" i="7" s="1"/>
  <c r="AI99" i="2" s="1"/>
  <c r="AD123" i="7"/>
  <c r="AT123" i="7" s="1"/>
  <c r="Z128" i="7"/>
  <c r="AH128" i="7" s="1"/>
  <c r="AG128" i="2" s="1"/>
  <c r="AD160" i="7"/>
  <c r="AC160" i="2" s="1"/>
  <c r="AD40" i="7"/>
  <c r="Y25" i="7"/>
  <c r="AB65" i="7"/>
  <c r="AA65" i="2" s="1"/>
  <c r="AA63" i="7"/>
  <c r="AQ63" i="7" s="1"/>
  <c r="AB70" i="7"/>
  <c r="AR70" i="7" s="1"/>
  <c r="AQ70" i="2" s="1"/>
  <c r="AC104" i="7"/>
  <c r="AS104" i="7" s="1"/>
  <c r="AR104" i="2" s="1"/>
  <c r="AB81" i="7"/>
  <c r="AA81" i="2" s="1"/>
  <c r="Y74" i="7"/>
  <c r="X74" i="2" s="1"/>
  <c r="AC81" i="7"/>
  <c r="AB81" i="2" s="1"/>
  <c r="X68" i="7"/>
  <c r="W68" i="2" s="1"/>
  <c r="Z90" i="7"/>
  <c r="Y90" i="2" s="1"/>
  <c r="AC76" i="7"/>
  <c r="AB76" i="2" s="1"/>
  <c r="X113" i="7"/>
  <c r="AF113" i="7" s="1"/>
  <c r="AE113" i="2" s="1"/>
  <c r="AA99" i="7"/>
  <c r="Z99" i="2" s="1"/>
  <c r="AB128" i="7"/>
  <c r="AA128" i="2" s="1"/>
  <c r="AB107" i="7"/>
  <c r="AA107" i="2" s="1"/>
  <c r="AD116" i="7"/>
  <c r="AL116" i="7" s="1"/>
  <c r="AK116" i="2" s="1"/>
  <c r="AB143" i="7"/>
  <c r="AJ143" i="7" s="1"/>
  <c r="AI143" i="2" s="1"/>
  <c r="AC127" i="7"/>
  <c r="AB127" i="2" s="1"/>
  <c r="AC163" i="7"/>
  <c r="AK163" i="7" s="1"/>
  <c r="AJ163" i="2" s="1"/>
  <c r="AA160" i="7"/>
  <c r="Y166" i="7"/>
  <c r="AG166" i="7" s="1"/>
  <c r="AF166" i="2" s="1"/>
  <c r="AB189" i="7"/>
  <c r="AA189" i="2" s="1"/>
  <c r="AD191" i="7"/>
  <c r="Z183" i="7"/>
  <c r="AC200" i="7"/>
  <c r="AK200" i="7" s="1"/>
  <c r="AJ200" i="2" s="1"/>
  <c r="AA227" i="7"/>
  <c r="Z227" i="2" s="1"/>
  <c r="AD187" i="7"/>
  <c r="AL187" i="7" s="1"/>
  <c r="AK187" i="2" s="1"/>
  <c r="Z104" i="7"/>
  <c r="Y104" i="2" s="1"/>
  <c r="Z74" i="7"/>
  <c r="AH74" i="7" s="1"/>
  <c r="AG74" i="2" s="1"/>
  <c r="X67" i="7"/>
  <c r="AF67" i="7" s="1"/>
  <c r="AE67" i="2" s="1"/>
  <c r="AB78" i="7"/>
  <c r="AA78" i="2" s="1"/>
  <c r="Y98" i="7"/>
  <c r="X98" i="2" s="1"/>
  <c r="AD128" i="7"/>
  <c r="AC128" i="2" s="1"/>
  <c r="AD117" i="7"/>
  <c r="AC117" i="2" s="1"/>
  <c r="AB31" i="7"/>
  <c r="X37" i="7"/>
  <c r="W37" i="2" s="1"/>
  <c r="AD47" i="7"/>
  <c r="Y63" i="7"/>
  <c r="X63" i="2" s="1"/>
  <c r="Z70" i="7"/>
  <c r="Y70" i="2" s="1"/>
  <c r="Z81" i="7"/>
  <c r="Y81" i="2" s="1"/>
  <c r="AC91" i="7"/>
  <c r="AB91" i="2" s="1"/>
  <c r="AD100" i="7"/>
  <c r="AC100" i="2" s="1"/>
  <c r="Y78" i="7"/>
  <c r="X78" i="2" s="1"/>
  <c r="Z110" i="7"/>
  <c r="Y110" i="2" s="1"/>
  <c r="Y116" i="7"/>
  <c r="AG116" i="7" s="1"/>
  <c r="AF116" i="2" s="1"/>
  <c r="AC120" i="7"/>
  <c r="AK120" i="7" s="1"/>
  <c r="AJ120" i="2" s="1"/>
  <c r="Y174" i="7"/>
  <c r="Z127" i="7"/>
  <c r="AB169" i="7"/>
  <c r="AA169" i="2" s="1"/>
  <c r="X154" i="7"/>
  <c r="AF154" i="7" s="1"/>
  <c r="AE154" i="2" s="1"/>
  <c r="AD161" i="7"/>
  <c r="AC161" i="2" s="1"/>
  <c r="AC64" i="7"/>
  <c r="AB64" i="2" s="1"/>
  <c r="Y70" i="7"/>
  <c r="X70" i="2" s="1"/>
  <c r="AB46" i="7"/>
  <c r="AA46" i="2" s="1"/>
  <c r="Y97" i="7"/>
  <c r="X97" i="2" s="1"/>
  <c r="Y81" i="7"/>
  <c r="AG81" i="7" s="1"/>
  <c r="AF81" i="2" s="1"/>
  <c r="AB66" i="7"/>
  <c r="AA66" i="2" s="1"/>
  <c r="AA75" i="7"/>
  <c r="AD75" i="7"/>
  <c r="AT75" i="7" s="1"/>
  <c r="AS75" i="2" s="1"/>
  <c r="Y110" i="7"/>
  <c r="X110" i="2" s="1"/>
  <c r="AA109" i="7"/>
  <c r="Z109" i="2" s="1"/>
  <c r="Z120" i="7"/>
  <c r="Y101" i="7"/>
  <c r="X101" i="2" s="1"/>
  <c r="AD131" i="7"/>
  <c r="AC131" i="2" s="1"/>
  <c r="AC143" i="7"/>
  <c r="AK143" i="7" s="1"/>
  <c r="AJ143" i="2" s="1"/>
  <c r="AD143" i="7"/>
  <c r="AC143" i="2" s="1"/>
  <c r="AD159" i="7"/>
  <c r="AC159" i="2" s="1"/>
  <c r="AD169" i="7"/>
  <c r="AC169" i="2" s="1"/>
  <c r="AC157" i="7"/>
  <c r="AB157" i="2" s="1"/>
  <c r="AA161" i="7"/>
  <c r="Z161" i="2" s="1"/>
  <c r="AA176" i="7"/>
  <c r="Z176" i="2" s="1"/>
  <c r="AD208" i="7"/>
  <c r="AA187" i="7"/>
  <c r="Z187" i="2" s="1"/>
  <c r="Z200" i="7"/>
  <c r="Y200" i="2" s="1"/>
  <c r="X227" i="7"/>
  <c r="AC210" i="7"/>
  <c r="AB210" i="2" s="1"/>
  <c r="AB215" i="7"/>
  <c r="AA215" i="2" s="1"/>
  <c r="X199" i="7"/>
  <c r="AF199" i="7" s="1"/>
  <c r="AE199" i="2" s="1"/>
  <c r="Y199" i="7"/>
  <c r="AG199" i="7" s="1"/>
  <c r="AF199" i="2" s="1"/>
  <c r="Z231" i="7"/>
  <c r="AP231" i="7" s="1"/>
  <c r="AO231" i="2" s="1"/>
  <c r="AC224" i="7"/>
  <c r="O94" i="2"/>
  <c r="W94" i="7"/>
  <c r="V94" i="2" s="1"/>
  <c r="S101" i="2"/>
  <c r="W101" i="7"/>
  <c r="V101" i="2" s="1"/>
  <c r="O110" i="2"/>
  <c r="W110" i="7"/>
  <c r="V110" i="2" s="1"/>
  <c r="Y40" i="7"/>
  <c r="AO40" i="7" s="1"/>
  <c r="AN40" i="2" s="1"/>
  <c r="M58" i="7"/>
  <c r="L58" i="2" s="1"/>
  <c r="M56" i="7"/>
  <c r="J38" i="7"/>
  <c r="I38" i="2" s="1"/>
  <c r="I46" i="7"/>
  <c r="O44" i="7"/>
  <c r="L79" i="7"/>
  <c r="K79" i="2" s="1"/>
  <c r="O51" i="7"/>
  <c r="K64" i="7"/>
  <c r="J64" i="2" s="1"/>
  <c r="K47" i="7"/>
  <c r="O69" i="7"/>
  <c r="O80" i="7"/>
  <c r="N80" i="7"/>
  <c r="M80" i="2" s="1"/>
  <c r="O77" i="7"/>
  <c r="K91" i="7"/>
  <c r="I123" i="7"/>
  <c r="K126" i="7"/>
  <c r="O164" i="7"/>
  <c r="AT164" i="7" s="1"/>
  <c r="AS164" i="2" s="1"/>
  <c r="O163" i="7"/>
  <c r="AT163" i="7" s="1"/>
  <c r="K196" i="7"/>
  <c r="AP196" i="7" s="1"/>
  <c r="AO196" i="2" s="1"/>
  <c r="M196" i="7"/>
  <c r="N196" i="7"/>
  <c r="I213" i="7"/>
  <c r="L217" i="7"/>
  <c r="N203" i="7"/>
  <c r="L228" i="7"/>
  <c r="N230" i="7"/>
  <c r="O225" i="7"/>
  <c r="K223" i="7"/>
  <c r="O218" i="7"/>
  <c r="N218" i="2" s="1"/>
  <c r="K226" i="7"/>
  <c r="J226" i="2" s="1"/>
  <c r="K240" i="7"/>
  <c r="O54" i="7"/>
  <c r="N60" i="7"/>
  <c r="O20" i="7"/>
  <c r="N20" i="2" s="1"/>
  <c r="N24" i="7"/>
  <c r="M24" i="2" s="1"/>
  <c r="M44" i="7"/>
  <c r="L44" i="2" s="1"/>
  <c r="J31" i="7"/>
  <c r="K79" i="7"/>
  <c r="N51" i="7"/>
  <c r="J64" i="7"/>
  <c r="I50" i="7"/>
  <c r="H50" i="2" s="1"/>
  <c r="N49" i="7"/>
  <c r="M49" i="2" s="1"/>
  <c r="N48" i="7"/>
  <c r="M48" i="2" s="1"/>
  <c r="I47" i="7"/>
  <c r="O43" i="7"/>
  <c r="O97" i="7"/>
  <c r="L91" i="7"/>
  <c r="K94" i="7"/>
  <c r="I75" i="7"/>
  <c r="O76" i="7"/>
  <c r="N76" i="2" s="1"/>
  <c r="J81" i="7"/>
  <c r="M94" i="7"/>
  <c r="K124" i="7"/>
  <c r="I93" i="7"/>
  <c r="H93" i="2" s="1"/>
  <c r="M131" i="7"/>
  <c r="L131" i="2" s="1"/>
  <c r="N170" i="7"/>
  <c r="K56" i="7"/>
  <c r="O59" i="7"/>
  <c r="O25" i="7"/>
  <c r="M24" i="7"/>
  <c r="L24" i="2" s="1"/>
  <c r="I79" i="7"/>
  <c r="M51" i="7"/>
  <c r="I64" i="7"/>
  <c r="M49" i="7"/>
  <c r="M48" i="7"/>
  <c r="J51" i="7"/>
  <c r="O70" i="7"/>
  <c r="N70" i="2" s="1"/>
  <c r="L80" i="7"/>
  <c r="AQ80" i="7" s="1"/>
  <c r="AP80" i="2" s="1"/>
  <c r="N97" i="7"/>
  <c r="I103" i="7"/>
  <c r="L77" i="7"/>
  <c r="M163" i="7"/>
  <c r="O37" i="7"/>
  <c r="K40" i="7"/>
  <c r="M21" i="7"/>
  <c r="K24" i="7"/>
  <c r="O35" i="7"/>
  <c r="N35" i="2" s="1"/>
  <c r="I19" i="7"/>
  <c r="H19" i="2" s="1"/>
  <c r="N40" i="7"/>
  <c r="M40" i="2" s="1"/>
  <c r="I24" i="7"/>
  <c r="M25" i="7"/>
  <c r="N28" i="7"/>
  <c r="M28" i="2" s="1"/>
  <c r="M79" i="7"/>
  <c r="L79" i="2" s="1"/>
  <c r="K51" i="7"/>
  <c r="K49" i="7"/>
  <c r="K48" i="7"/>
  <c r="N63" i="7"/>
  <c r="M70" i="7"/>
  <c r="L70" i="2" s="1"/>
  <c r="M43" i="7"/>
  <c r="L43" i="2" s="1"/>
  <c r="K80" i="7"/>
  <c r="J80" i="2" s="1"/>
  <c r="K76" i="7"/>
  <c r="AP76" i="7" s="1"/>
  <c r="AO76" i="2" s="1"/>
  <c r="K77" i="7"/>
  <c r="O73" i="7"/>
  <c r="O91" i="7"/>
  <c r="J96" i="7"/>
  <c r="J159" i="7"/>
  <c r="I159" i="2" s="1"/>
  <c r="N37" i="7"/>
  <c r="M37" i="2" s="1"/>
  <c r="K17" i="7"/>
  <c r="M20" i="7"/>
  <c r="AR20" i="7" s="1"/>
  <c r="AQ20" i="2" s="1"/>
  <c r="O26" i="7"/>
  <c r="K26" i="7"/>
  <c r="J26" i="2" s="1"/>
  <c r="L25" i="7"/>
  <c r="O31" i="7"/>
  <c r="O65" i="7"/>
  <c r="J79" i="7"/>
  <c r="I51" i="7"/>
  <c r="I48" i="7"/>
  <c r="K43" i="7"/>
  <c r="J43" i="2" s="1"/>
  <c r="I80" i="7"/>
  <c r="J97" i="7"/>
  <c r="O74" i="7"/>
  <c r="I91" i="7"/>
  <c r="H91" i="2" s="1"/>
  <c r="N100" i="7"/>
  <c r="J80" i="7"/>
  <c r="AO80" i="7" s="1"/>
  <c r="AN80" i="2" s="1"/>
  <c r="I76" i="7"/>
  <c r="AN76" i="7" s="1"/>
  <c r="I77" i="7"/>
  <c r="I96" i="7"/>
  <c r="J98" i="7"/>
  <c r="L166" i="7"/>
  <c r="O169" i="7"/>
  <c r="N169" i="2" s="1"/>
  <c r="K189" i="7"/>
  <c r="M184" i="7"/>
  <c r="M201" i="7"/>
  <c r="I208" i="7"/>
  <c r="I56" i="7"/>
  <c r="H56" i="2" s="1"/>
  <c r="L15" i="7"/>
  <c r="K15" i="2" s="1"/>
  <c r="L19" i="7"/>
  <c r="K19" i="2" s="1"/>
  <c r="M28" i="7"/>
  <c r="N65" i="7"/>
  <c r="O66" i="7"/>
  <c r="AT66" i="7" s="1"/>
  <c r="AS66" i="2" s="1"/>
  <c r="I49" i="7"/>
  <c r="N69" i="7"/>
  <c r="AS69" i="7" s="1"/>
  <c r="AR69" i="2" s="1"/>
  <c r="M63" i="7"/>
  <c r="L70" i="7"/>
  <c r="M100" i="7"/>
  <c r="M90" i="7"/>
  <c r="L90" i="2" s="1"/>
  <c r="L73" i="7"/>
  <c r="K73" i="2" s="1"/>
  <c r="J93" i="7"/>
  <c r="I93" i="2" s="1"/>
  <c r="O193" i="7"/>
  <c r="AT193" i="7" s="1"/>
  <c r="I190" i="7"/>
  <c r="H190" i="2" s="1"/>
  <c r="M206" i="7"/>
  <c r="L220" i="7"/>
  <c r="J213" i="7"/>
  <c r="I228" i="7"/>
  <c r="H228" i="2" s="1"/>
  <c r="K230" i="7"/>
  <c r="L225" i="7"/>
  <c r="AQ225" i="7" s="1"/>
  <c r="AP225" i="2" s="1"/>
  <c r="L221" i="7"/>
  <c r="K221" i="2" s="1"/>
  <c r="K235" i="7"/>
  <c r="J235" i="2" s="1"/>
  <c r="K54" i="7"/>
  <c r="M14" i="7"/>
  <c r="L14" i="2" s="1"/>
  <c r="I34" i="7"/>
  <c r="H34" i="2" s="1"/>
  <c r="M17" i="7"/>
  <c r="J26" i="7"/>
  <c r="K25" i="7"/>
  <c r="L28" i="7"/>
  <c r="M65" i="7"/>
  <c r="J45" i="7"/>
  <c r="L74" i="7"/>
  <c r="M89" i="7"/>
  <c r="K96" i="7"/>
  <c r="AP96" i="7" s="1"/>
  <c r="AO96" i="2" s="1"/>
  <c r="L111" i="7"/>
  <c r="K111" i="2" s="1"/>
  <c r="I55" i="7"/>
  <c r="N13" i="7"/>
  <c r="AS13" i="7" s="1"/>
  <c r="K33" i="7"/>
  <c r="K19" i="7"/>
  <c r="M23" i="7"/>
  <c r="N30" i="7"/>
  <c r="O23" i="7"/>
  <c r="J54" i="7"/>
  <c r="J16" i="7"/>
  <c r="K18" i="7"/>
  <c r="M30" i="7"/>
  <c r="L30" i="2" s="1"/>
  <c r="J28" i="7"/>
  <c r="I28" i="2" s="1"/>
  <c r="L69" i="7"/>
  <c r="O45" i="7"/>
  <c r="O46" i="7"/>
  <c r="I100" i="7"/>
  <c r="H100" i="2" s="1"/>
  <c r="M80" i="7"/>
  <c r="M81" i="7"/>
  <c r="O78" i="7"/>
  <c r="I98" i="7"/>
  <c r="L173" i="7"/>
  <c r="N167" i="7"/>
  <c r="I149" i="7"/>
  <c r="H149" i="2" s="1"/>
  <c r="L190" i="7"/>
  <c r="K201" i="7"/>
  <c r="J201" i="2" s="1"/>
  <c r="L38" i="7"/>
  <c r="K38" i="2" s="1"/>
  <c r="L14" i="7"/>
  <c r="M16" i="7"/>
  <c r="M27" i="7"/>
  <c r="K30" i="7"/>
  <c r="O27" i="7"/>
  <c r="N27" i="2" s="1"/>
  <c r="I25" i="7"/>
  <c r="H25" i="2" s="1"/>
  <c r="I28" i="7"/>
  <c r="K65" i="7"/>
  <c r="K69" i="7"/>
  <c r="J69" i="2" s="1"/>
  <c r="N45" i="7"/>
  <c r="AS45" i="7" s="1"/>
  <c r="AR45" i="2" s="1"/>
  <c r="O50" i="7"/>
  <c r="AT50" i="7" s="1"/>
  <c r="AS50" i="2" s="1"/>
  <c r="N46" i="7"/>
  <c r="M46" i="2" s="1"/>
  <c r="I45" i="7"/>
  <c r="K63" i="7"/>
  <c r="J70" i="7"/>
  <c r="L81" i="7"/>
  <c r="I74" i="7"/>
  <c r="H74" i="2" s="1"/>
  <c r="O100" i="7"/>
  <c r="I90" i="7"/>
  <c r="N113" i="7"/>
  <c r="J99" i="7"/>
  <c r="L36" i="7"/>
  <c r="K36" i="2" s="1"/>
  <c r="I39" i="7"/>
  <c r="H39" i="2" s="1"/>
  <c r="N29" i="7"/>
  <c r="M29" i="2" s="1"/>
  <c r="L27" i="7"/>
  <c r="N59" i="7"/>
  <c r="K36" i="7"/>
  <c r="I15" i="7"/>
  <c r="L29" i="7"/>
  <c r="K29" i="2" s="1"/>
  <c r="K27" i="7"/>
  <c r="O57" i="7"/>
  <c r="K35" i="7"/>
  <c r="J14" i="7"/>
  <c r="J29" i="7"/>
  <c r="I29" i="2" s="1"/>
  <c r="J27" i="7"/>
  <c r="I27" i="2" s="1"/>
  <c r="I65" i="7"/>
  <c r="H65" i="2" s="1"/>
  <c r="M64" i="7"/>
  <c r="M50" i="7"/>
  <c r="K46" i="7"/>
  <c r="L45" i="7"/>
  <c r="O94" i="7"/>
  <c r="N94" i="2" s="1"/>
  <c r="K66" i="7"/>
  <c r="L75" i="7"/>
  <c r="N66" i="7"/>
  <c r="J74" i="7"/>
  <c r="AO74" i="7" s="1"/>
  <c r="AN74" i="2" s="1"/>
  <c r="N81" i="7"/>
  <c r="AS81" i="7" s="1"/>
  <c r="AR81" i="2" s="1"/>
  <c r="I101" i="7"/>
  <c r="H101" i="2" s="1"/>
  <c r="I157" i="7"/>
  <c r="H157" i="2" s="1"/>
  <c r="J186" i="7"/>
  <c r="I186" i="2" s="1"/>
  <c r="K60" i="7"/>
  <c r="K34" i="7"/>
  <c r="L31" i="7"/>
  <c r="L50" i="7"/>
  <c r="N47" i="7"/>
  <c r="I63" i="7"/>
  <c r="H63" i="2" s="1"/>
  <c r="M91" i="7"/>
  <c r="AR91" i="7" s="1"/>
  <c r="AQ91" i="2" s="1"/>
  <c r="N94" i="7"/>
  <c r="M66" i="7"/>
  <c r="I78" i="7"/>
  <c r="N101" i="7"/>
  <c r="M101" i="2" s="1"/>
  <c r="K174" i="7"/>
  <c r="J174" i="2" s="1"/>
  <c r="N156" i="7"/>
  <c r="M157" i="7"/>
  <c r="N169" i="7"/>
  <c r="O186" i="7"/>
  <c r="N186" i="2" s="1"/>
  <c r="K186" i="7"/>
  <c r="J197" i="7"/>
  <c r="L196" i="7"/>
  <c r="J191" i="7"/>
  <c r="AO191" i="7" s="1"/>
  <c r="AN191" i="2" s="1"/>
  <c r="N214" i="7"/>
  <c r="AS214" i="7" s="1"/>
  <c r="AR214" i="2" s="1"/>
  <c r="K213" i="7"/>
  <c r="J213" i="2" s="1"/>
  <c r="O210" i="7"/>
  <c r="AT210" i="7" s="1"/>
  <c r="AS210" i="2" s="1"/>
  <c r="M228" i="7"/>
  <c r="L228" i="2" s="1"/>
  <c r="O230" i="7"/>
  <c r="O237" i="7"/>
  <c r="X80" i="7"/>
  <c r="AN80" i="7" s="1"/>
  <c r="X63" i="7"/>
  <c r="AF63" i="7" s="1"/>
  <c r="AE63" i="2" s="1"/>
  <c r="AD69" i="7"/>
  <c r="AC69" i="2" s="1"/>
  <c r="O40" i="7"/>
  <c r="I60" i="7"/>
  <c r="AC190" i="7"/>
  <c r="AB190" i="2" s="1"/>
  <c r="W190" i="7"/>
  <c r="V190" i="2" s="1"/>
  <c r="AD113" i="7"/>
  <c r="AC75" i="7"/>
  <c r="AA93" i="7"/>
  <c r="AI93" i="7" s="1"/>
  <c r="AH93" i="2" s="1"/>
  <c r="AB40" i="7"/>
  <c r="AA40" i="2" s="1"/>
  <c r="AD63" i="7"/>
  <c r="O49" i="7"/>
  <c r="N49" i="2" s="1"/>
  <c r="X79" i="7"/>
  <c r="AF79" i="7" s="1"/>
  <c r="AE79" i="2" s="1"/>
  <c r="Y64" i="7"/>
  <c r="X64" i="2" s="1"/>
  <c r="Z25" i="7"/>
  <c r="Y25" i="2" s="1"/>
  <c r="J65" i="7"/>
  <c r="N25" i="7"/>
  <c r="W111" i="7"/>
  <c r="V111" i="2" s="1"/>
  <c r="AA77" i="7"/>
  <c r="X74" i="7"/>
  <c r="AF74" i="7" s="1"/>
  <c r="AE74" i="2" s="1"/>
  <c r="X81" i="7"/>
  <c r="AN81" i="7" s="1"/>
  <c r="AA46" i="7"/>
  <c r="Z46" i="2" s="1"/>
  <c r="AD64" i="7"/>
  <c r="AC64" i="2" s="1"/>
  <c r="AA65" i="7"/>
  <c r="AI65" i="7" s="1"/>
  <c r="AH65" i="2" s="1"/>
  <c r="I31" i="7"/>
  <c r="Z184" i="7"/>
  <c r="Y184" i="2" s="1"/>
  <c r="Z170" i="7"/>
  <c r="Y170" i="2" s="1"/>
  <c r="AA126" i="7"/>
  <c r="Z126" i="2" s="1"/>
  <c r="Z73" i="7"/>
  <c r="AH73" i="7" s="1"/>
  <c r="AG73" i="2" s="1"/>
  <c r="Y95" i="7"/>
  <c r="X95" i="2" s="1"/>
  <c r="Y38" i="7"/>
  <c r="X38" i="2" s="1"/>
  <c r="Y233" i="7"/>
  <c r="W31" i="7"/>
  <c r="V31" i="2" s="1"/>
  <c r="T12" i="7"/>
  <c r="Y168" i="7"/>
  <c r="X168" i="2" s="1"/>
  <c r="X170" i="7"/>
  <c r="W170" i="2" s="1"/>
  <c r="AB113" i="7"/>
  <c r="AA113" i="2" s="1"/>
  <c r="AA129" i="7"/>
  <c r="Z129" i="2" s="1"/>
  <c r="AB126" i="7"/>
  <c r="AA126" i="2" s="1"/>
  <c r="Z46" i="7"/>
  <c r="Y46" i="2" s="1"/>
  <c r="Z219" i="7"/>
  <c r="V12" i="7"/>
  <c r="U12" i="2" s="1"/>
  <c r="U3" i="2"/>
  <c r="W41" i="7"/>
  <c r="V41" i="2" s="1"/>
  <c r="AD78" i="7"/>
  <c r="AC78" i="2" s="1"/>
  <c r="AD114" i="7"/>
  <c r="AC114" i="2" s="1"/>
  <c r="AD65" i="7"/>
  <c r="AC65" i="2" s="1"/>
  <c r="Z56" i="7"/>
  <c r="Y56" i="2" s="1"/>
  <c r="K93" i="7"/>
  <c r="W6" i="7"/>
  <c r="V6" i="2" s="1"/>
  <c r="S152" i="7"/>
  <c r="R152" i="2" s="1"/>
  <c r="R143" i="2"/>
  <c r="AD189" i="7"/>
  <c r="AC189" i="2" s="1"/>
  <c r="X177" i="7"/>
  <c r="W177" i="2" s="1"/>
  <c r="X125" i="7"/>
  <c r="Y114" i="7"/>
  <c r="X114" i="2" s="1"/>
  <c r="W127" i="7"/>
  <c r="V127" i="2" s="1"/>
  <c r="M124" i="7"/>
  <c r="AB116" i="7"/>
  <c r="AA116" i="2" s="1"/>
  <c r="AC106" i="7"/>
  <c r="AB106" i="2" s="1"/>
  <c r="AC96" i="7"/>
  <c r="AB96" i="2" s="1"/>
  <c r="AA78" i="7"/>
  <c r="Z78" i="2" s="1"/>
  <c r="Y77" i="7"/>
  <c r="X77" i="2" s="1"/>
  <c r="Y17" i="7"/>
  <c r="X17" i="2" s="1"/>
  <c r="W166" i="7"/>
  <c r="V166" i="2" s="1"/>
  <c r="X100" i="7"/>
  <c r="AF100" i="7" s="1"/>
  <c r="AE100" i="2" s="1"/>
  <c r="AC77" i="7"/>
  <c r="AB77" i="2" s="1"/>
  <c r="AA76" i="7"/>
  <c r="AA49" i="7"/>
  <c r="Z49" i="2" s="1"/>
  <c r="AC14" i="7"/>
  <c r="AB14" i="2" s="1"/>
  <c r="W151" i="7"/>
  <c r="V151" i="2" s="1"/>
  <c r="AA170" i="7"/>
  <c r="Z170" i="2" s="1"/>
  <c r="Y167" i="7"/>
  <c r="X167" i="2" s="1"/>
  <c r="X117" i="7"/>
  <c r="AF117" i="7" s="1"/>
  <c r="AE117" i="2" s="1"/>
  <c r="Y65" i="7"/>
  <c r="X65" i="2" s="1"/>
  <c r="Y125" i="7"/>
  <c r="X125" i="2" s="1"/>
  <c r="AA84" i="7"/>
  <c r="Z84" i="2" s="1"/>
  <c r="Z78" i="7"/>
  <c r="AC58" i="7"/>
  <c r="AB58" i="2" s="1"/>
  <c r="V222" i="7"/>
  <c r="U222" i="2" s="1"/>
  <c r="U213" i="2"/>
  <c r="Y184" i="7"/>
  <c r="X184" i="2" s="1"/>
  <c r="X124" i="7"/>
  <c r="W124" i="2" s="1"/>
  <c r="Z131" i="7"/>
  <c r="Y131" i="2" s="1"/>
  <c r="X106" i="7"/>
  <c r="AN106" i="7" s="1"/>
  <c r="AB109" i="7"/>
  <c r="AA109" i="2" s="1"/>
  <c r="AC47" i="7"/>
  <c r="AB47" i="2" s="1"/>
  <c r="X76" i="7"/>
  <c r="W76" i="2" s="1"/>
  <c r="Z6" i="7"/>
  <c r="Y6" i="2" s="1"/>
  <c r="X6" i="7"/>
  <c r="AF6" i="7" s="1"/>
  <c r="AE6" i="2" s="1"/>
  <c r="Q122" i="7"/>
  <c r="P122" i="2" s="1"/>
  <c r="P113" i="2"/>
  <c r="AB118" i="7"/>
  <c r="AA118" i="2" s="1"/>
  <c r="AA48" i="7"/>
  <c r="Z48" i="2" s="1"/>
  <c r="W5" i="7"/>
  <c r="V5" i="2" s="1"/>
  <c r="W206" i="7"/>
  <c r="V206" i="2" s="1"/>
  <c r="U12" i="7"/>
  <c r="T12" i="2" s="1"/>
  <c r="T3" i="2"/>
  <c r="O113" i="2"/>
  <c r="P122" i="7"/>
  <c r="O122" i="2" s="1"/>
  <c r="R12" i="7"/>
  <c r="Q12" i="2" s="1"/>
  <c r="Q3" i="2"/>
  <c r="T182" i="7"/>
  <c r="S182" i="2" s="1"/>
  <c r="Y139" i="7"/>
  <c r="AC111" i="7"/>
  <c r="AB111" i="2" s="1"/>
  <c r="W77" i="7"/>
  <c r="V77" i="2" s="1"/>
  <c r="AD109" i="7"/>
  <c r="AC109" i="2" s="1"/>
  <c r="AC66" i="7"/>
  <c r="AB66" i="2" s="1"/>
  <c r="AA4" i="7"/>
  <c r="AE4" i="7" s="1"/>
  <c r="W39" i="7"/>
  <c r="V39" i="2" s="1"/>
  <c r="N215" i="7"/>
  <c r="M227" i="7"/>
  <c r="I185" i="7"/>
  <c r="J208" i="7"/>
  <c r="I208" i="2" s="1"/>
  <c r="L168" i="7"/>
  <c r="N193" i="7"/>
  <c r="M193" i="2" s="1"/>
  <c r="I186" i="7"/>
  <c r="K167" i="7"/>
  <c r="L159" i="7"/>
  <c r="O173" i="7"/>
  <c r="N155" i="7"/>
  <c r="K170" i="7"/>
  <c r="K127" i="7"/>
  <c r="J125" i="7"/>
  <c r="J105" i="7"/>
  <c r="J113" i="7"/>
  <c r="I113" i="2" s="1"/>
  <c r="N124" i="7"/>
  <c r="X46" i="7"/>
  <c r="AB49" i="7"/>
  <c r="AA49" i="2" s="1"/>
  <c r="X40" i="7"/>
  <c r="AB51" i="7"/>
  <c r="AA51" i="2" s="1"/>
  <c r="Z109" i="7"/>
  <c r="Y109" i="2" s="1"/>
  <c r="AA69" i="7"/>
  <c r="AQ69" i="7" s="1"/>
  <c r="AP69" i="2" s="1"/>
  <c r="Z28" i="7"/>
  <c r="AH28" i="7" s="1"/>
  <c r="AG28" i="2" s="1"/>
  <c r="W10" i="7"/>
  <c r="V10" i="2" s="1"/>
  <c r="L30" i="7"/>
  <c r="Z38" i="7"/>
  <c r="Y38" i="2" s="1"/>
  <c r="AB140" i="7"/>
  <c r="N44" i="7"/>
  <c r="M44" i="2" s="1"/>
  <c r="N23" i="7"/>
  <c r="M23" i="2" s="1"/>
  <c r="K29" i="7"/>
  <c r="O24" i="7"/>
  <c r="M18" i="7"/>
  <c r="N15" i="7"/>
  <c r="N19" i="7"/>
  <c r="I14" i="7"/>
  <c r="M13" i="7"/>
  <c r="L16" i="7"/>
  <c r="J37" i="7"/>
  <c r="L35" i="7"/>
  <c r="L53" i="7"/>
  <c r="K53" i="2" s="1"/>
  <c r="O34" i="7"/>
  <c r="N34" i="2" s="1"/>
  <c r="I59" i="7"/>
  <c r="L59" i="7"/>
  <c r="K59" i="2" s="1"/>
  <c r="T172" i="7"/>
  <c r="S172" i="2" s="1"/>
  <c r="S163" i="2"/>
  <c r="Q192" i="7"/>
  <c r="P192" i="2" s="1"/>
  <c r="P183" i="2"/>
  <c r="J173" i="7"/>
  <c r="I163" i="7"/>
  <c r="I174" i="7"/>
  <c r="H174" i="2" s="1"/>
  <c r="M111" i="7"/>
  <c r="AR111" i="7" s="1"/>
  <c r="AQ111" i="2" s="1"/>
  <c r="L105" i="7"/>
  <c r="K105" i="2" s="1"/>
  <c r="M117" i="7"/>
  <c r="N118" i="7"/>
  <c r="M118" i="2" s="1"/>
  <c r="I130" i="7"/>
  <c r="M114" i="7"/>
  <c r="L113" i="7"/>
  <c r="O124" i="7"/>
  <c r="N124" i="2" s="1"/>
  <c r="S232" i="7"/>
  <c r="R232" i="2" s="1"/>
  <c r="R223" i="2"/>
  <c r="T143" i="2"/>
  <c r="U152" i="7"/>
  <c r="T152" i="2" s="1"/>
  <c r="R192" i="7"/>
  <c r="Q192" i="2" s="1"/>
  <c r="Q183" i="2"/>
  <c r="N227" i="7"/>
  <c r="J185" i="7"/>
  <c r="AO185" i="7" s="1"/>
  <c r="AN185" i="2" s="1"/>
  <c r="O208" i="7"/>
  <c r="M190" i="7"/>
  <c r="M189" i="7"/>
  <c r="M167" i="7"/>
  <c r="L167" i="2" s="1"/>
  <c r="K158" i="7"/>
  <c r="M173" i="7"/>
  <c r="M164" i="7"/>
  <c r="M143" i="7"/>
  <c r="M170" i="7"/>
  <c r="L170" i="2" s="1"/>
  <c r="J174" i="7"/>
  <c r="K125" i="7"/>
  <c r="AP125" i="7" s="1"/>
  <c r="AO125" i="2" s="1"/>
  <c r="J116" i="7"/>
  <c r="I116" i="2" s="1"/>
  <c r="L107" i="7"/>
  <c r="K107" i="2" s="1"/>
  <c r="O118" i="7"/>
  <c r="I128" i="7"/>
  <c r="N114" i="7"/>
  <c r="M114" i="2" s="1"/>
  <c r="M113" i="7"/>
  <c r="J124" i="7"/>
  <c r="AD81" i="7"/>
  <c r="AC81" i="2" s="1"/>
  <c r="AB43" i="7"/>
  <c r="AJ43" i="7" s="1"/>
  <c r="AI43" i="2" s="1"/>
  <c r="AC51" i="7"/>
  <c r="AS51" i="7" s="1"/>
  <c r="AR51" i="2" s="1"/>
  <c r="AB69" i="7"/>
  <c r="AR69" i="7" s="1"/>
  <c r="AQ69" i="2" s="1"/>
  <c r="AA28" i="7"/>
  <c r="X38" i="7"/>
  <c r="W38" i="2" s="1"/>
  <c r="AC30" i="7"/>
  <c r="AS30" i="7" s="1"/>
  <c r="AR30" i="2" s="1"/>
  <c r="AB59" i="7"/>
  <c r="AA59" i="2" s="1"/>
  <c r="AA144" i="7"/>
  <c r="Z144" i="2" s="1"/>
  <c r="M29" i="7"/>
  <c r="J24" i="7"/>
  <c r="L17" i="7"/>
  <c r="L21" i="7"/>
  <c r="J49" i="7"/>
  <c r="K15" i="7"/>
  <c r="J18" i="7"/>
  <c r="AO18" i="7" s="1"/>
  <c r="AN18" i="2" s="1"/>
  <c r="K39" i="7"/>
  <c r="J39" i="2" s="1"/>
  <c r="L37" i="7"/>
  <c r="J55" i="7"/>
  <c r="O36" i="7"/>
  <c r="N55" i="7"/>
  <c r="J61" i="7"/>
  <c r="T192" i="7"/>
  <c r="S192" i="2" s="1"/>
  <c r="S183" i="2"/>
  <c r="S72" i="7"/>
  <c r="R72" i="2" s="1"/>
  <c r="R63" i="2"/>
  <c r="O220" i="7"/>
  <c r="L214" i="7"/>
  <c r="K214" i="2" s="1"/>
  <c r="K211" i="7"/>
  <c r="O227" i="7"/>
  <c r="I183" i="7"/>
  <c r="N201" i="7"/>
  <c r="N184" i="7"/>
  <c r="O189" i="7"/>
  <c r="K153" i="7"/>
  <c r="M155" i="7"/>
  <c r="O167" i="7"/>
  <c r="N158" i="7"/>
  <c r="M158" i="2" s="1"/>
  <c r="N173" i="7"/>
  <c r="M173" i="2" s="1"/>
  <c r="N164" i="7"/>
  <c r="AS164" i="7" s="1"/>
  <c r="AR164" i="2" s="1"/>
  <c r="N159" i="7"/>
  <c r="AS159" i="7" s="1"/>
  <c r="AR159" i="2" s="1"/>
  <c r="O170" i="7"/>
  <c r="N170" i="2" s="1"/>
  <c r="W145" i="7"/>
  <c r="V145" i="2" s="1"/>
  <c r="M174" i="7"/>
  <c r="J131" i="7"/>
  <c r="M128" i="7"/>
  <c r="L128" i="2" s="1"/>
  <c r="O113" i="7"/>
  <c r="L94" i="7"/>
  <c r="J103" i="7"/>
  <c r="AA104" i="7"/>
  <c r="Y66" i="7"/>
  <c r="X66" i="2" s="1"/>
  <c r="AA43" i="7"/>
  <c r="AC43" i="7"/>
  <c r="AD51" i="7"/>
  <c r="AC51" i="2" s="1"/>
  <c r="AC69" i="7"/>
  <c r="AB69" i="2" s="1"/>
  <c r="Z65" i="7"/>
  <c r="Y65" i="2" s="1"/>
  <c r="K31" i="7"/>
  <c r="AP31" i="7" s="1"/>
  <c r="AO31" i="2" s="1"/>
  <c r="AB28" i="7"/>
  <c r="AJ28" i="7" s="1"/>
  <c r="AI28" i="2" s="1"/>
  <c r="J25" i="7"/>
  <c r="Z240" i="7"/>
  <c r="Y240" i="2" s="1"/>
  <c r="AB54" i="7"/>
  <c r="AA54" i="2" s="1"/>
  <c r="I26" i="7"/>
  <c r="H26" i="2" s="1"/>
  <c r="Z53" i="7"/>
  <c r="AH53" i="7" s="1"/>
  <c r="AG53" i="2" s="1"/>
  <c r="I27" i="7"/>
  <c r="H27" i="2" s="1"/>
  <c r="L24" i="7"/>
  <c r="K24" i="2" s="1"/>
  <c r="J19" i="7"/>
  <c r="O19" i="7"/>
  <c r="I17" i="7"/>
  <c r="I33" i="7"/>
  <c r="J47" i="7"/>
  <c r="I47" i="2" s="1"/>
  <c r="M39" i="7"/>
  <c r="L39" i="2" s="1"/>
  <c r="N33" i="7"/>
  <c r="O38" i="7"/>
  <c r="N38" i="2" s="1"/>
  <c r="L57" i="7"/>
  <c r="K57" i="2" s="1"/>
  <c r="M59" i="7"/>
  <c r="K41" i="7"/>
  <c r="J41" i="2" s="1"/>
  <c r="U172" i="7"/>
  <c r="T172" i="2" s="1"/>
  <c r="T163" i="2"/>
  <c r="Q152" i="7"/>
  <c r="P152" i="2" s="1"/>
  <c r="P143" i="2"/>
  <c r="U192" i="7"/>
  <c r="T192" i="2" s="1"/>
  <c r="T183" i="2"/>
  <c r="T72" i="7"/>
  <c r="S72" i="2" s="1"/>
  <c r="S63" i="2"/>
  <c r="I189" i="7"/>
  <c r="L184" i="7"/>
  <c r="K164" i="7"/>
  <c r="AP164" i="7" s="1"/>
  <c r="AO164" i="2" s="1"/>
  <c r="W165" i="7"/>
  <c r="V165" i="2" s="1"/>
  <c r="N153" i="7"/>
  <c r="M153" i="2" s="1"/>
  <c r="L157" i="7"/>
  <c r="AQ157" i="7" s="1"/>
  <c r="AP157" i="2" s="1"/>
  <c r="L167" i="7"/>
  <c r="L164" i="7"/>
  <c r="I169" i="7"/>
  <c r="J163" i="7"/>
  <c r="L170" i="7"/>
  <c r="N174" i="7"/>
  <c r="M130" i="7"/>
  <c r="N128" i="7"/>
  <c r="AS128" i="7" s="1"/>
  <c r="AR128" i="2" s="1"/>
  <c r="K103" i="7"/>
  <c r="J104" i="7"/>
  <c r="I104" i="2" s="1"/>
  <c r="Z207" i="7"/>
  <c r="Y26" i="7"/>
  <c r="X26" i="2" s="1"/>
  <c r="AC99" i="7"/>
  <c r="AB181" i="7"/>
  <c r="I20" i="7"/>
  <c r="H20" i="2" s="1"/>
  <c r="N20" i="7"/>
  <c r="M20" i="2" s="1"/>
  <c r="K13" i="7"/>
  <c r="I37" i="7"/>
  <c r="I35" i="7"/>
  <c r="I53" i="7"/>
  <c r="H53" i="2" s="1"/>
  <c r="J43" i="7"/>
  <c r="N34" i="7"/>
  <c r="M34" i="2" s="1"/>
  <c r="N53" i="7"/>
  <c r="M53" i="2" s="1"/>
  <c r="K58" i="7"/>
  <c r="K61" i="7"/>
  <c r="S172" i="7"/>
  <c r="R172" i="2" s="1"/>
  <c r="R163" i="2"/>
  <c r="W147" i="7"/>
  <c r="V147" i="2" s="1"/>
  <c r="O147" i="2"/>
  <c r="V192" i="7"/>
  <c r="U192" i="2" s="1"/>
  <c r="U183" i="2"/>
  <c r="V72" i="7"/>
  <c r="U72" i="2" s="1"/>
  <c r="U63" i="2"/>
  <c r="J189" i="7"/>
  <c r="I189" i="2" s="1"/>
  <c r="O184" i="7"/>
  <c r="N184" i="2" s="1"/>
  <c r="J160" i="7"/>
  <c r="J164" i="7"/>
  <c r="K156" i="7"/>
  <c r="O158" i="7"/>
  <c r="AT158" i="7" s="1"/>
  <c r="AS158" i="2" s="1"/>
  <c r="K160" i="7"/>
  <c r="AP160" i="7" s="1"/>
  <c r="AO160" i="2" s="1"/>
  <c r="O159" i="7"/>
  <c r="N159" i="2" s="1"/>
  <c r="K131" i="7"/>
  <c r="I120" i="7"/>
  <c r="J130" i="7"/>
  <c r="O128" i="7"/>
  <c r="N128" i="2" s="1"/>
  <c r="L109" i="7"/>
  <c r="I113" i="7"/>
  <c r="M103" i="7"/>
  <c r="M104" i="7"/>
  <c r="AC83" i="7"/>
  <c r="AK83" i="7" s="1"/>
  <c r="AJ83" i="2" s="1"/>
  <c r="X208" i="7"/>
  <c r="AF208" i="7" s="1"/>
  <c r="AE208" i="2" s="1"/>
  <c r="AB8" i="7"/>
  <c r="AJ8" i="7" s="1"/>
  <c r="AI8" i="2" s="1"/>
  <c r="K53" i="7"/>
  <c r="N35" i="7"/>
  <c r="L55" i="7"/>
  <c r="J59" i="7"/>
  <c r="O58" i="7"/>
  <c r="W97" i="7"/>
  <c r="V97" i="2" s="1"/>
  <c r="J169" i="7"/>
  <c r="I169" i="2" s="1"/>
  <c r="L163" i="7"/>
  <c r="J126" i="7"/>
  <c r="I126" i="2" s="1"/>
  <c r="J129" i="7"/>
  <c r="I129" i="2" s="1"/>
  <c r="Z174" i="7"/>
  <c r="Y174" i="2" s="1"/>
  <c r="W130" i="7"/>
  <c r="V130" i="2" s="1"/>
  <c r="K120" i="7"/>
  <c r="J128" i="7"/>
  <c r="N103" i="7"/>
  <c r="I104" i="7"/>
  <c r="AC194" i="7"/>
  <c r="AB194" i="2" s="1"/>
  <c r="O130" i="7"/>
  <c r="K130" i="7"/>
  <c r="K110" i="7"/>
  <c r="I106" i="7"/>
  <c r="O103" i="7"/>
  <c r="W68" i="7"/>
  <c r="V68" i="2" s="1"/>
  <c r="N38" i="7"/>
  <c r="M38" i="2" s="1"/>
  <c r="J57" i="7"/>
  <c r="O55" i="7"/>
  <c r="N55" i="2" s="1"/>
  <c r="M60" i="7"/>
  <c r="L60" i="2" s="1"/>
  <c r="W230" i="7"/>
  <c r="V230" i="2" s="1"/>
  <c r="W208" i="7"/>
  <c r="V208" i="2" s="1"/>
  <c r="M204" i="7"/>
  <c r="O211" i="7"/>
  <c r="M191" i="7"/>
  <c r="L191" i="2" s="1"/>
  <c r="K188" i="7"/>
  <c r="K190" i="7"/>
  <c r="I193" i="7"/>
  <c r="I148" i="7"/>
  <c r="K161" i="7"/>
  <c r="O156" i="7"/>
  <c r="M159" i="7"/>
  <c r="M169" i="7"/>
  <c r="AR169" i="7" s="1"/>
  <c r="AQ169" i="2" s="1"/>
  <c r="K157" i="7"/>
  <c r="N143" i="7"/>
  <c r="AS143" i="7" s="1"/>
  <c r="L143" i="7"/>
  <c r="AQ143" i="7" s="1"/>
  <c r="K129" i="7"/>
  <c r="J129" i="2" s="1"/>
  <c r="J143" i="7"/>
  <c r="AG158" i="7"/>
  <c r="AF158" i="2" s="1"/>
  <c r="L174" i="7"/>
  <c r="L128" i="7"/>
  <c r="AQ128" i="7" s="1"/>
  <c r="AP128" i="2" s="1"/>
  <c r="M123" i="7"/>
  <c r="L120" i="7"/>
  <c r="K128" i="7"/>
  <c r="M110" i="7"/>
  <c r="L110" i="2" s="1"/>
  <c r="J106" i="7"/>
  <c r="AO106" i="7" s="1"/>
  <c r="AN106" i="2" s="1"/>
  <c r="AC46" i="7"/>
  <c r="AB46" i="2" s="1"/>
  <c r="AA50" i="7"/>
  <c r="Z64" i="7"/>
  <c r="Y64" i="2" s="1"/>
  <c r="AD57" i="7"/>
  <c r="AC57" i="2" s="1"/>
  <c r="AC79" i="7"/>
  <c r="AB79" i="2" s="1"/>
  <c r="AC31" i="7"/>
  <c r="AB31" i="2" s="1"/>
  <c r="L26" i="7"/>
  <c r="K26" i="2" s="1"/>
  <c r="AD105" i="7"/>
  <c r="AC105" i="2" s="1"/>
  <c r="AC221" i="7"/>
  <c r="AB221" i="2" s="1"/>
  <c r="N27" i="7"/>
  <c r="N17" i="7"/>
  <c r="O17" i="7"/>
  <c r="N17" i="2" s="1"/>
  <c r="N21" i="7"/>
  <c r="AS21" i="7" s="1"/>
  <c r="AR21" i="2" s="1"/>
  <c r="J46" i="7"/>
  <c r="K16" i="7"/>
  <c r="M61" i="7"/>
  <c r="K37" i="7"/>
  <c r="M34" i="7"/>
  <c r="O39" i="7"/>
  <c r="I58" i="7"/>
  <c r="H58" i="2" s="1"/>
  <c r="N56" i="7"/>
  <c r="M56" i="2" s="1"/>
  <c r="L61" i="7"/>
  <c r="K61" i="2" s="1"/>
  <c r="Q172" i="7"/>
  <c r="P172" i="2" s="1"/>
  <c r="P163" i="2"/>
  <c r="W154" i="7"/>
  <c r="V154" i="2" s="1"/>
  <c r="U72" i="7"/>
  <c r="T72" i="2" s="1"/>
  <c r="T63" i="2"/>
  <c r="M211" i="7"/>
  <c r="M209" i="7"/>
  <c r="K187" i="7"/>
  <c r="J227" i="7"/>
  <c r="AO227" i="7" s="1"/>
  <c r="AN227" i="2" s="1"/>
  <c r="N191" i="7"/>
  <c r="L197" i="7"/>
  <c r="J193" i="7"/>
  <c r="W196" i="7"/>
  <c r="V196" i="2" s="1"/>
  <c r="I147" i="7"/>
  <c r="AN147" i="7" s="1"/>
  <c r="O155" i="7"/>
  <c r="L155" i="7"/>
  <c r="AQ155" i="7" s="1"/>
  <c r="AP155" i="2" s="1"/>
  <c r="J157" i="7"/>
  <c r="I155" i="7"/>
  <c r="H155" i="2" s="1"/>
  <c r="O160" i="7"/>
  <c r="I125" i="7"/>
  <c r="J121" i="7"/>
  <c r="L123" i="7"/>
  <c r="K106" i="7"/>
  <c r="M97" i="7"/>
  <c r="K104" i="7"/>
  <c r="Y47" i="7"/>
  <c r="AB48" i="7"/>
  <c r="AA48" i="2" s="1"/>
  <c r="X49" i="7"/>
  <c r="Y45" i="7"/>
  <c r="X45" i="2" s="1"/>
  <c r="Z51" i="7"/>
  <c r="Y51" i="2" s="1"/>
  <c r="X51" i="7"/>
  <c r="AN51" i="7" s="1"/>
  <c r="AA45" i="7"/>
  <c r="Z45" i="2" s="1"/>
  <c r="AD79" i="7"/>
  <c r="AC79" i="2" s="1"/>
  <c r="AC65" i="7"/>
  <c r="AB65" i="2" s="1"/>
  <c r="AC25" i="7"/>
  <c r="AK25" i="7" s="1"/>
  <c r="AJ25" i="2" s="1"/>
  <c r="J75" i="7"/>
  <c r="AO75" i="7" s="1"/>
  <c r="AN75" i="2" s="1"/>
  <c r="AB26" i="7"/>
  <c r="AA26" i="2" s="1"/>
  <c r="AA96" i="7"/>
  <c r="Z96" i="2" s="1"/>
  <c r="Z241" i="7"/>
  <c r="Y241" i="2" s="1"/>
  <c r="N18" i="7"/>
  <c r="M18" i="2" s="1"/>
  <c r="O28" i="7"/>
  <c r="L13" i="7"/>
  <c r="J17" i="7"/>
  <c r="L46" i="7"/>
  <c r="K38" i="7"/>
  <c r="M35" i="7"/>
  <c r="L35" i="2" s="1"/>
  <c r="M53" i="7"/>
  <c r="L53" i="2" s="1"/>
  <c r="O53" i="7"/>
  <c r="M57" i="7"/>
  <c r="W148" i="7"/>
  <c r="V148" i="2" s="1"/>
  <c r="I187" i="7"/>
  <c r="H187" i="2" s="1"/>
  <c r="O191" i="7"/>
  <c r="N191" i="2" s="1"/>
  <c r="I201" i="7"/>
  <c r="H201" i="2" s="1"/>
  <c r="O190" i="7"/>
  <c r="K184" i="7"/>
  <c r="M193" i="7"/>
  <c r="I146" i="7"/>
  <c r="N161" i="7"/>
  <c r="I166" i="7"/>
  <c r="L169" i="7"/>
  <c r="N157" i="7"/>
  <c r="W113" i="7"/>
  <c r="W122" i="7" s="1"/>
  <c r="V122" i="2" s="1"/>
  <c r="O174" i="7"/>
  <c r="AT174" i="7" s="1"/>
  <c r="AS174" i="2" s="1"/>
  <c r="L125" i="7"/>
  <c r="K125" i="2" s="1"/>
  <c r="N123" i="7"/>
  <c r="M121" i="7"/>
  <c r="I114" i="7"/>
  <c r="I110" i="7"/>
  <c r="M106" i="7"/>
  <c r="L106" i="2" s="1"/>
  <c r="L103" i="7"/>
  <c r="N104" i="7"/>
  <c r="AD46" i="7"/>
  <c r="AC46" i="2" s="1"/>
  <c r="AB50" i="7"/>
  <c r="AA64" i="7"/>
  <c r="AQ64" i="7" s="1"/>
  <c r="AP64" i="2" s="1"/>
  <c r="AD31" i="7"/>
  <c r="AC31" i="2" s="1"/>
  <c r="O30" i="7"/>
  <c r="N30" i="2" s="1"/>
  <c r="M26" i="7"/>
  <c r="L26" i="2" s="1"/>
  <c r="AC109" i="7"/>
  <c r="AB109" i="2" s="1"/>
  <c r="I44" i="7"/>
  <c r="H44" i="2" s="1"/>
  <c r="I23" i="7"/>
  <c r="H23" i="2" s="1"/>
  <c r="O63" i="7"/>
  <c r="M19" i="7"/>
  <c r="N61" i="7"/>
  <c r="K14" i="7"/>
  <c r="I18" i="7"/>
  <c r="J48" i="7"/>
  <c r="I48" i="2" s="1"/>
  <c r="L39" i="7"/>
  <c r="K39" i="2" s="1"/>
  <c r="M36" i="7"/>
  <c r="L36" i="2" s="1"/>
  <c r="L54" i="7"/>
  <c r="N54" i="7"/>
  <c r="L58" i="7"/>
  <c r="T232" i="7"/>
  <c r="S232" i="2" s="1"/>
  <c r="S223" i="2"/>
  <c r="W204" i="7"/>
  <c r="V204" i="2" s="1"/>
  <c r="AC185" i="7"/>
  <c r="AB185" i="2" s="1"/>
  <c r="M197" i="7"/>
  <c r="L197" i="2" s="1"/>
  <c r="I195" i="7"/>
  <c r="H195" i="2" s="1"/>
  <c r="K193" i="7"/>
  <c r="J193" i="2" s="1"/>
  <c r="I145" i="7"/>
  <c r="H145" i="2" s="1"/>
  <c r="K169" i="7"/>
  <c r="J155" i="7"/>
  <c r="K154" i="7"/>
  <c r="J154" i="2" s="1"/>
  <c r="I159" i="7"/>
  <c r="O131" i="7"/>
  <c r="I143" i="7"/>
  <c r="AN143" i="7" s="1"/>
  <c r="I117" i="7"/>
  <c r="N121" i="7"/>
  <c r="O123" i="7"/>
  <c r="L114" i="7"/>
  <c r="K113" i="7"/>
  <c r="AP113" i="7" s="1"/>
  <c r="N106" i="7"/>
  <c r="W81" i="7"/>
  <c r="V81" i="2" s="1"/>
  <c r="O104" i="7"/>
  <c r="Y51" i="7"/>
  <c r="AG51" i="7" s="1"/>
  <c r="AF51" i="2" s="1"/>
  <c r="AC45" i="7"/>
  <c r="AB45" i="2" s="1"/>
  <c r="Y55" i="7"/>
  <c r="X55" i="2" s="1"/>
  <c r="X28" i="7"/>
  <c r="AF28" i="7" s="1"/>
  <c r="AE28" i="2" s="1"/>
  <c r="AD25" i="7"/>
  <c r="AT25" i="7" s="1"/>
  <c r="AS25" i="2" s="1"/>
  <c r="I30" i="7"/>
  <c r="N26" i="7"/>
  <c r="AC116" i="7"/>
  <c r="AB116" i="2" s="1"/>
  <c r="J44" i="7"/>
  <c r="I44" i="2" s="1"/>
  <c r="J23" i="7"/>
  <c r="I23" i="2" s="1"/>
  <c r="L20" i="7"/>
  <c r="K20" i="2" s="1"/>
  <c r="O21" i="7"/>
  <c r="J15" i="7"/>
  <c r="I36" i="7"/>
  <c r="H36" i="2" s="1"/>
  <c r="J33" i="7"/>
  <c r="I43" i="7"/>
  <c r="H43" i="2" s="1"/>
  <c r="M37" i="7"/>
  <c r="K55" i="7"/>
  <c r="M55" i="7"/>
  <c r="J60" i="7"/>
  <c r="W149" i="7"/>
  <c r="V149" i="2" s="1"/>
  <c r="O149" i="2"/>
  <c r="K215" i="7"/>
  <c r="L213" i="7"/>
  <c r="K210" i="7"/>
  <c r="I200" i="7"/>
  <c r="J187" i="7"/>
  <c r="I196" i="7"/>
  <c r="AN196" i="7" s="1"/>
  <c r="J201" i="7"/>
  <c r="AO201" i="7" s="1"/>
  <c r="AN201" i="2" s="1"/>
  <c r="N195" i="7"/>
  <c r="M195" i="2" s="1"/>
  <c r="N197" i="7"/>
  <c r="J195" i="7"/>
  <c r="L186" i="7"/>
  <c r="K186" i="2" s="1"/>
  <c r="I144" i="7"/>
  <c r="H144" i="2" s="1"/>
  <c r="O161" i="7"/>
  <c r="J166" i="7"/>
  <c r="I166" i="2" s="1"/>
  <c r="I173" i="7"/>
  <c r="AA154" i="7"/>
  <c r="AI154" i="7" s="1"/>
  <c r="AH154" i="2" s="1"/>
  <c r="O157" i="7"/>
  <c r="I127" i="7"/>
  <c r="H127" i="2" s="1"/>
  <c r="L108" i="7"/>
  <c r="J170" i="7"/>
  <c r="L131" i="7"/>
  <c r="M125" i="7"/>
  <c r="L125" i="2" s="1"/>
  <c r="I116" i="7"/>
  <c r="N130" i="7"/>
  <c r="AS130" i="7" s="1"/>
  <c r="AR130" i="2" s="1"/>
  <c r="J123" i="7"/>
  <c r="I123" i="2" s="1"/>
  <c r="O114" i="7"/>
  <c r="N114" i="2" s="1"/>
  <c r="L110" i="7"/>
  <c r="I124" i="7"/>
  <c r="L106" i="7"/>
  <c r="Z45" i="7"/>
  <c r="Y45" i="2" s="1"/>
  <c r="AC50" i="7"/>
  <c r="AB50" i="2" s="1"/>
  <c r="AB64" i="7"/>
  <c r="AR64" i="7" s="1"/>
  <c r="AQ64" i="2" s="1"/>
  <c r="Y69" i="7"/>
  <c r="X69" i="2" s="1"/>
  <c r="J30" i="7"/>
  <c r="I30" i="2" s="1"/>
  <c r="AD144" i="7"/>
  <c r="AC144" i="2" s="1"/>
  <c r="L44" i="7"/>
  <c r="K44" i="2" s="1"/>
  <c r="K23" i="7"/>
  <c r="J23" i="2" s="1"/>
  <c r="O29" i="7"/>
  <c r="N29" i="2" s="1"/>
  <c r="Y33" i="7"/>
  <c r="X33" i="2" s="1"/>
  <c r="K21" i="7"/>
  <c r="AP21" i="7" s="1"/>
  <c r="AO21" i="2" s="1"/>
  <c r="O61" i="7"/>
  <c r="N61" i="2" s="1"/>
  <c r="I16" i="7"/>
  <c r="O13" i="7"/>
  <c r="J34" i="7"/>
  <c r="L47" i="7"/>
  <c r="M38" i="7"/>
  <c r="L38" i="2" s="1"/>
  <c r="J56" i="7"/>
  <c r="I56" i="2" s="1"/>
  <c r="L56" i="7"/>
  <c r="K56" i="2" s="1"/>
  <c r="O56" i="7"/>
  <c r="N56" i="2" s="1"/>
  <c r="O16" i="7"/>
  <c r="R232" i="7"/>
  <c r="Q232" i="2" s="1"/>
  <c r="Q223" i="2"/>
  <c r="R122" i="7"/>
  <c r="Q122" i="2" s="1"/>
  <c r="Q113" i="2"/>
  <c r="W67" i="7"/>
  <c r="V67" i="2" s="1"/>
  <c r="J176" i="7"/>
  <c r="I168" i="7"/>
  <c r="H168" i="2" s="1"/>
  <c r="O197" i="7"/>
  <c r="K195" i="7"/>
  <c r="AP195" i="7" s="1"/>
  <c r="AO195" i="2" s="1"/>
  <c r="L193" i="7"/>
  <c r="K193" i="2" s="1"/>
  <c r="N186" i="7"/>
  <c r="M186" i="2" s="1"/>
  <c r="I160" i="7"/>
  <c r="H160" i="2" s="1"/>
  <c r="J167" i="7"/>
  <c r="K173" i="7"/>
  <c r="N154" i="7"/>
  <c r="K155" i="7"/>
  <c r="AP155" i="7" s="1"/>
  <c r="AO155" i="2" s="1"/>
  <c r="K143" i="7"/>
  <c r="J127" i="7"/>
  <c r="N125" i="7"/>
  <c r="I105" i="7"/>
  <c r="J117" i="7"/>
  <c r="I117" i="2" s="1"/>
  <c r="K123" i="7"/>
  <c r="J123" i="2" s="1"/>
  <c r="J114" i="7"/>
  <c r="AO114" i="7" s="1"/>
  <c r="AN114" i="2" s="1"/>
  <c r="L124" i="7"/>
  <c r="K124" i="2" s="1"/>
  <c r="L104" i="7"/>
  <c r="AA51" i="7"/>
  <c r="AQ51" i="7" s="1"/>
  <c r="AP51" i="2" s="1"/>
  <c r="AD45" i="7"/>
  <c r="AL45" i="7" s="1"/>
  <c r="AK45" i="2" s="1"/>
  <c r="Z69" i="7"/>
  <c r="AP69" i="7" s="1"/>
  <c r="AO69" i="2" s="1"/>
  <c r="Y28" i="7"/>
  <c r="X28" i="2" s="1"/>
  <c r="Z30" i="7"/>
  <c r="Y30" i="2" s="1"/>
  <c r="Z58" i="7"/>
  <c r="Y58" i="2" s="1"/>
  <c r="AB146" i="7"/>
  <c r="AA146" i="2" s="1"/>
  <c r="K44" i="7"/>
  <c r="L23" i="7"/>
  <c r="K23" i="2" s="1"/>
  <c r="I29" i="7"/>
  <c r="H29" i="2" s="1"/>
  <c r="L33" i="7"/>
  <c r="M40" i="7"/>
  <c r="AR40" i="7" s="1"/>
  <c r="AQ40" i="2" s="1"/>
  <c r="I13" i="7"/>
  <c r="H13" i="2" s="1"/>
  <c r="I38" i="7"/>
  <c r="N14" i="7"/>
  <c r="J35" i="7"/>
  <c r="I54" i="7"/>
  <c r="N39" i="7"/>
  <c r="I57" i="7"/>
  <c r="K57" i="7"/>
  <c r="J57" i="2" s="1"/>
  <c r="N57" i="7"/>
  <c r="M57" i="2" s="1"/>
  <c r="P172" i="7"/>
  <c r="O172" i="2" s="1"/>
  <c r="O163" i="2"/>
  <c r="I170" i="7"/>
  <c r="O125" i="7"/>
  <c r="K111" i="7"/>
  <c r="J111" i="2" s="1"/>
  <c r="L117" i="7"/>
  <c r="AQ117" i="7" s="1"/>
  <c r="AP117" i="2" s="1"/>
  <c r="K118" i="7"/>
  <c r="AP118" i="7" s="1"/>
  <c r="AO118" i="2" s="1"/>
  <c r="Y130" i="7"/>
  <c r="X130" i="2" s="1"/>
  <c r="O143" i="7"/>
  <c r="K114" i="7"/>
  <c r="Z37" i="7"/>
  <c r="Y37" i="2" s="1"/>
  <c r="AD133" i="7"/>
  <c r="O14" i="7"/>
  <c r="N14" i="2" s="1"/>
  <c r="O18" i="7"/>
  <c r="AT18" i="7" s="1"/>
  <c r="AS18" i="2" s="1"/>
  <c r="J13" i="7"/>
  <c r="J39" i="7"/>
  <c r="M15" i="7"/>
  <c r="J36" i="7"/>
  <c r="L34" i="7"/>
  <c r="L43" i="7"/>
  <c r="O33" i="7"/>
  <c r="J58" i="7"/>
  <c r="I58" i="2" s="1"/>
  <c r="Q202" i="7"/>
  <c r="P202" i="2" s="1"/>
  <c r="P193" i="2"/>
  <c r="N74" i="7"/>
  <c r="AS74" i="7" s="1"/>
  <c r="AR74" i="2" s="1"/>
  <c r="I66" i="7"/>
  <c r="L85" i="7"/>
  <c r="L90" i="7"/>
  <c r="N68" i="7"/>
  <c r="M84" i="7"/>
  <c r="L84" i="2" s="1"/>
  <c r="X240" i="7"/>
  <c r="W240" i="2" s="1"/>
  <c r="AG147" i="7"/>
  <c r="AF147" i="2" s="1"/>
  <c r="AK195" i="7"/>
  <c r="AJ195" i="2" s="1"/>
  <c r="AG149" i="7"/>
  <c r="AF149" i="2" s="1"/>
  <c r="AH121" i="7"/>
  <c r="AG121" i="2" s="1"/>
  <c r="AL176" i="7"/>
  <c r="AK176" i="2" s="1"/>
  <c r="AL224" i="7"/>
  <c r="AK224" i="2" s="1"/>
  <c r="AL196" i="7"/>
  <c r="AK196" i="2" s="1"/>
  <c r="AG208" i="7"/>
  <c r="AF208" i="2" s="1"/>
  <c r="AL208" i="7"/>
  <c r="AK208" i="2" s="1"/>
  <c r="AK128" i="7"/>
  <c r="AJ128" i="2" s="1"/>
  <c r="AL104" i="7"/>
  <c r="AK104" i="2" s="1"/>
  <c r="AG157" i="7"/>
  <c r="AF157" i="2" s="1"/>
  <c r="AH155" i="7"/>
  <c r="AG155" i="2" s="1"/>
  <c r="AG224" i="7"/>
  <c r="AF224" i="2" s="1"/>
  <c r="AK164" i="7"/>
  <c r="AJ164" i="2" s="1"/>
  <c r="AJ164" i="7"/>
  <c r="AI164" i="2" s="1"/>
  <c r="AH224" i="7"/>
  <c r="AG224" i="2" s="1"/>
  <c r="AG146" i="7"/>
  <c r="AF146" i="2" s="1"/>
  <c r="AK70" i="7"/>
  <c r="AJ70" i="2" s="1"/>
  <c r="AH208" i="7"/>
  <c r="AG208" i="2" s="1"/>
  <c r="AI157" i="7"/>
  <c r="AH157" i="2" s="1"/>
  <c r="AL66" i="7"/>
  <c r="AK66" i="2" s="1"/>
  <c r="AK196" i="7"/>
  <c r="AJ196" i="2" s="1"/>
  <c r="AG196" i="7"/>
  <c r="AF196" i="2" s="1"/>
  <c r="AG201" i="7"/>
  <c r="AF201" i="2" s="1"/>
  <c r="W200" i="7"/>
  <c r="V200" i="2" s="1"/>
  <c r="O200" i="2"/>
  <c r="Q193" i="2"/>
  <c r="R202" i="7"/>
  <c r="Q202" i="2" s="1"/>
  <c r="X173" i="2"/>
  <c r="W140" i="2"/>
  <c r="W115" i="2"/>
  <c r="M239" i="2"/>
  <c r="S228" i="2"/>
  <c r="L225" i="2"/>
  <c r="U242" i="7"/>
  <c r="T233" i="2"/>
  <c r="AP224" i="7"/>
  <c r="AO224" i="2" s="1"/>
  <c r="J224" i="2"/>
  <c r="J229" i="2"/>
  <c r="U241" i="2"/>
  <c r="W239" i="7"/>
  <c r="V239" i="2" s="1"/>
  <c r="O239" i="2"/>
  <c r="H204" i="2"/>
  <c r="AN209" i="7"/>
  <c r="H209" i="2"/>
  <c r="AR214" i="7"/>
  <c r="AQ214" i="2" s="1"/>
  <c r="L214" i="2"/>
  <c r="X213" i="2"/>
  <c r="AP209" i="7"/>
  <c r="AO209" i="2" s="1"/>
  <c r="J209" i="2"/>
  <c r="AI208" i="7"/>
  <c r="AH208" i="2" s="1"/>
  <c r="P205" i="2"/>
  <c r="P191" i="2"/>
  <c r="AG185" i="7"/>
  <c r="AF185" i="2" s="1"/>
  <c r="X185" i="2"/>
  <c r="W198" i="7"/>
  <c r="V198" i="2" s="1"/>
  <c r="O198" i="2"/>
  <c r="R179" i="2"/>
  <c r="R188" i="2"/>
  <c r="Q212" i="7"/>
  <c r="P203" i="2"/>
  <c r="H193" i="2"/>
  <c r="H184" i="2"/>
  <c r="T161" i="2"/>
  <c r="AC153" i="2"/>
  <c r="AH168" i="7"/>
  <c r="AG168" i="2" s="1"/>
  <c r="Q168" i="2"/>
  <c r="AI166" i="7"/>
  <c r="AH166" i="2" s="1"/>
  <c r="Z166" i="2"/>
  <c r="Q162" i="7"/>
  <c r="P153" i="2"/>
  <c r="P161" i="2"/>
  <c r="U180" i="2"/>
  <c r="N158" i="2"/>
  <c r="P171" i="2"/>
  <c r="AK169" i="7"/>
  <c r="AJ169" i="2" s="1"/>
  <c r="AB169" i="2"/>
  <c r="R175" i="2"/>
  <c r="R116" i="2"/>
  <c r="S156" i="2"/>
  <c r="J143" i="2"/>
  <c r="Q138" i="2"/>
  <c r="R137" i="2"/>
  <c r="AJ159" i="7"/>
  <c r="AI159" i="2" s="1"/>
  <c r="N125" i="2"/>
  <c r="W118" i="7"/>
  <c r="V118" i="2" s="1"/>
  <c r="P118" i="2"/>
  <c r="S142" i="7"/>
  <c r="R133" i="2"/>
  <c r="L121" i="2"/>
  <c r="S98" i="2"/>
  <c r="Q125" i="2"/>
  <c r="W125" i="7"/>
  <c r="V125" i="2" s="1"/>
  <c r="O125" i="2"/>
  <c r="S131" i="2"/>
  <c r="P105" i="2"/>
  <c r="T111" i="2"/>
  <c r="AS114" i="7"/>
  <c r="AR114" i="2" s="1"/>
  <c r="H110" i="2"/>
  <c r="R105" i="2"/>
  <c r="T96" i="2"/>
  <c r="H106" i="2"/>
  <c r="P86" i="2"/>
  <c r="R79" i="2"/>
  <c r="U77" i="2"/>
  <c r="W83" i="7"/>
  <c r="P92" i="7"/>
  <c r="O83" i="2"/>
  <c r="R114" i="2"/>
  <c r="U109" i="2"/>
  <c r="K91" i="2"/>
  <c r="AC103" i="2"/>
  <c r="W104" i="2"/>
  <c r="V102" i="7"/>
  <c r="U93" i="2"/>
  <c r="T66" i="2"/>
  <c r="Q44" i="2"/>
  <c r="I70" i="2"/>
  <c r="L47" i="2"/>
  <c r="J48" i="2"/>
  <c r="W61" i="7"/>
  <c r="V61" i="2" s="1"/>
  <c r="O61" i="2"/>
  <c r="Q60" i="2"/>
  <c r="W59" i="7"/>
  <c r="V59" i="2" s="1"/>
  <c r="O59" i="2"/>
  <c r="Q58" i="2"/>
  <c r="AF40" i="7"/>
  <c r="AE40" i="2" s="1"/>
  <c r="W40" i="2"/>
  <c r="S56" i="2"/>
  <c r="W47" i="7"/>
  <c r="V47" i="2" s="1"/>
  <c r="O47" i="2"/>
  <c r="T76" i="2"/>
  <c r="T54" i="2"/>
  <c r="U62" i="7"/>
  <c r="T53" i="2"/>
  <c r="X59" i="7"/>
  <c r="S34" i="2"/>
  <c r="W20" i="7"/>
  <c r="V20" i="2" s="1"/>
  <c r="O20" i="2"/>
  <c r="P35" i="2"/>
  <c r="S19" i="2"/>
  <c r="AB19" i="7"/>
  <c r="AA19" i="2" s="1"/>
  <c r="AJ51" i="7"/>
  <c r="AI51" i="2" s="1"/>
  <c r="R38" i="2"/>
  <c r="Y4" i="2"/>
  <c r="AH4" i="7"/>
  <c r="AG4" i="2" s="1"/>
  <c r="AN5" i="7"/>
  <c r="H5" i="2"/>
  <c r="AD180" i="7"/>
  <c r="AC180" i="2" s="1"/>
  <c r="Z218" i="7"/>
  <c r="Y218" i="2" s="1"/>
  <c r="L23" i="2"/>
  <c r="X14" i="2"/>
  <c r="AG14" i="7"/>
  <c r="AF14" i="2" s="1"/>
  <c r="AJ11" i="7"/>
  <c r="AI11" i="2" s="1"/>
  <c r="S11" i="2"/>
  <c r="P214" i="2"/>
  <c r="R221" i="2"/>
  <c r="I223" i="2"/>
  <c r="W215" i="7"/>
  <c r="V215" i="2" s="1"/>
  <c r="O215" i="2"/>
  <c r="P235" i="2"/>
  <c r="T234" i="2"/>
  <c r="L240" i="2"/>
  <c r="S227" i="2"/>
  <c r="K226" i="2"/>
  <c r="P222" i="7"/>
  <c r="W213" i="7"/>
  <c r="O213" i="2"/>
  <c r="Q235" i="2"/>
  <c r="U234" i="2"/>
  <c r="AL233" i="7"/>
  <c r="AK233" i="2" s="1"/>
  <c r="V242" i="7"/>
  <c r="U233" i="2"/>
  <c r="Z229" i="2"/>
  <c r="P239" i="2"/>
  <c r="AI206" i="7"/>
  <c r="AH206" i="2" s="1"/>
  <c r="Z206" i="2"/>
  <c r="H215" i="2"/>
  <c r="AT196" i="7"/>
  <c r="AS196" i="2" s="1"/>
  <c r="N196" i="2"/>
  <c r="AL205" i="7"/>
  <c r="AK205" i="2" s="1"/>
  <c r="U205" i="2"/>
  <c r="Q205" i="2"/>
  <c r="Q191" i="2"/>
  <c r="P197" i="2"/>
  <c r="AO196" i="7"/>
  <c r="AN196" i="2" s="1"/>
  <c r="I196" i="2"/>
  <c r="P198" i="2"/>
  <c r="S188" i="2"/>
  <c r="K197" i="2"/>
  <c r="R212" i="7"/>
  <c r="Q203" i="2"/>
  <c r="I193" i="2"/>
  <c r="J161" i="2"/>
  <c r="W150" i="2"/>
  <c r="R168" i="2"/>
  <c r="W179" i="7"/>
  <c r="V179" i="2" s="1"/>
  <c r="P180" i="2"/>
  <c r="S116" i="2"/>
  <c r="T156" i="2"/>
  <c r="T141" i="2"/>
  <c r="Q172" i="2"/>
  <c r="AH118" i="7"/>
  <c r="AG118" i="2" s="1"/>
  <c r="Q118" i="2"/>
  <c r="H116" i="2"/>
  <c r="U142" i="2"/>
  <c r="T142" i="7"/>
  <c r="S133" i="2"/>
  <c r="T125" i="2"/>
  <c r="M121" i="2"/>
  <c r="R125" i="2"/>
  <c r="J128" i="2"/>
  <c r="U131" i="2"/>
  <c r="S100" i="2"/>
  <c r="AL111" i="7"/>
  <c r="AK111" i="2" s="1"/>
  <c r="U111" i="2"/>
  <c r="S105" i="2"/>
  <c r="S90" i="2"/>
  <c r="K78" i="2"/>
  <c r="Q86" i="2"/>
  <c r="W116" i="7"/>
  <c r="V116" i="2" s="1"/>
  <c r="T78" i="2"/>
  <c r="I90" i="2"/>
  <c r="AQ100" i="7"/>
  <c r="AP100" i="2" s="1"/>
  <c r="K100" i="2"/>
  <c r="AP75" i="7"/>
  <c r="AO75" i="2" s="1"/>
  <c r="J75" i="2"/>
  <c r="Q92" i="7"/>
  <c r="P83" i="2"/>
  <c r="S114" i="2"/>
  <c r="Q102" i="7"/>
  <c r="P93" i="2"/>
  <c r="W98" i="7"/>
  <c r="V98" i="2" s="1"/>
  <c r="AN103" i="7"/>
  <c r="H103" i="2"/>
  <c r="K81" i="2"/>
  <c r="K104" i="2"/>
  <c r="T102" i="7"/>
  <c r="S93" i="2"/>
  <c r="I50" i="2"/>
  <c r="Y63" i="2"/>
  <c r="P61" i="2"/>
  <c r="R60" i="2"/>
  <c r="S47" i="2"/>
  <c r="P59" i="2"/>
  <c r="R58" i="2"/>
  <c r="Q47" i="2"/>
  <c r="T56" i="2"/>
  <c r="Q46" i="2"/>
  <c r="U76" i="2"/>
  <c r="R49" i="2"/>
  <c r="U54" i="2"/>
  <c r="V62" i="7"/>
  <c r="U53" i="2"/>
  <c r="P72" i="2"/>
  <c r="T34" i="2"/>
  <c r="Q20" i="2"/>
  <c r="Z20" i="7"/>
  <c r="Y20" i="2" s="1"/>
  <c r="Q35" i="2"/>
  <c r="J25" i="2"/>
  <c r="T19" i="2"/>
  <c r="W18" i="7"/>
  <c r="V18" i="2" s="1"/>
  <c r="O18" i="2"/>
  <c r="X18" i="7"/>
  <c r="AF18" i="7" s="1"/>
  <c r="AE18" i="2" s="1"/>
  <c r="AP11" i="7"/>
  <c r="AO11" i="2" s="1"/>
  <c r="J11" i="2"/>
  <c r="S38" i="2"/>
  <c r="O12" i="2"/>
  <c r="S25" i="2"/>
  <c r="W25" i="7"/>
  <c r="V25" i="2" s="1"/>
  <c r="W13" i="7"/>
  <c r="P22" i="7"/>
  <c r="O13" i="2"/>
  <c r="AS6" i="7"/>
  <c r="AR6" i="2" s="1"/>
  <c r="M6" i="2"/>
  <c r="AR10" i="7"/>
  <c r="AQ10" i="2" s="1"/>
  <c r="L10" i="2"/>
  <c r="H213" i="2"/>
  <c r="M211" i="2"/>
  <c r="T202" i="7"/>
  <c r="S193" i="2"/>
  <c r="AS196" i="7"/>
  <c r="AR196" i="2" s="1"/>
  <c r="M196" i="2"/>
  <c r="R205" i="2"/>
  <c r="W191" i="7"/>
  <c r="V191" i="2" s="1"/>
  <c r="O191" i="2"/>
  <c r="R197" i="2"/>
  <c r="W194" i="7"/>
  <c r="V194" i="2" s="1"/>
  <c r="O194" i="2"/>
  <c r="Q198" i="2"/>
  <c r="K190" i="2"/>
  <c r="I176" i="2"/>
  <c r="T188" i="2"/>
  <c r="J189" i="2"/>
  <c r="S212" i="7"/>
  <c r="R203" i="2"/>
  <c r="AH195" i="7"/>
  <c r="AG195" i="2" s="1"/>
  <c r="Y195" i="2"/>
  <c r="L193" i="2"/>
  <c r="AO184" i="7"/>
  <c r="AN184" i="2" s="1"/>
  <c r="I184" i="2"/>
  <c r="AJ168" i="7"/>
  <c r="AI168" i="2" s="1"/>
  <c r="S168" i="2"/>
  <c r="R161" i="2"/>
  <c r="S170" i="2"/>
  <c r="AR159" i="7"/>
  <c r="AQ159" i="2" s="1"/>
  <c r="L159" i="2"/>
  <c r="S180" i="2"/>
  <c r="Y163" i="2"/>
  <c r="AR164" i="7"/>
  <c r="AQ164" i="2" s="1"/>
  <c r="L164" i="2"/>
  <c r="W171" i="7"/>
  <c r="V171" i="2" s="1"/>
  <c r="O171" i="2"/>
  <c r="M155" i="2"/>
  <c r="T182" i="2"/>
  <c r="U156" i="2"/>
  <c r="AF140" i="7"/>
  <c r="AE140" i="2" s="1"/>
  <c r="W140" i="7"/>
  <c r="V140" i="2" s="1"/>
  <c r="O140" i="2"/>
  <c r="AN170" i="7"/>
  <c r="H170" i="2"/>
  <c r="AO143" i="7"/>
  <c r="I143" i="2"/>
  <c r="K131" i="2"/>
  <c r="R118" i="2"/>
  <c r="Q142" i="7"/>
  <c r="P133" i="2"/>
  <c r="H123" i="2"/>
  <c r="W131" i="7"/>
  <c r="V131" i="2" s="1"/>
  <c r="O131" i="2"/>
  <c r="Q100" i="2"/>
  <c r="Q107" i="2"/>
  <c r="K110" i="2"/>
  <c r="T105" i="2"/>
  <c r="H96" i="2"/>
  <c r="Q117" i="2"/>
  <c r="AO124" i="7"/>
  <c r="AN124" i="2" s="1"/>
  <c r="I124" i="2"/>
  <c r="T90" i="2"/>
  <c r="R86" i="2"/>
  <c r="P112" i="2"/>
  <c r="N100" i="2"/>
  <c r="R92" i="7"/>
  <c r="Q83" i="2"/>
  <c r="AJ111" i="7"/>
  <c r="AI111" i="2" s="1"/>
  <c r="W95" i="7"/>
  <c r="V95" i="2" s="1"/>
  <c r="O95" i="2"/>
  <c r="I103" i="2"/>
  <c r="W90" i="7"/>
  <c r="V90" i="2" s="1"/>
  <c r="W88" i="7"/>
  <c r="V88" i="2" s="1"/>
  <c r="O88" i="2"/>
  <c r="J70" i="2"/>
  <c r="AP63" i="7"/>
  <c r="J63" i="2"/>
  <c r="K48" i="2"/>
  <c r="Q61" i="2"/>
  <c r="S60" i="2"/>
  <c r="Q59" i="2"/>
  <c r="S58" i="2"/>
  <c r="S46" i="2"/>
  <c r="W57" i="7"/>
  <c r="V57" i="2" s="1"/>
  <c r="O57" i="2"/>
  <c r="U56" i="2"/>
  <c r="J45" i="2"/>
  <c r="W76" i="7"/>
  <c r="V76" i="2" s="1"/>
  <c r="O76" i="2"/>
  <c r="AG46" i="7"/>
  <c r="AF46" i="2" s="1"/>
  <c r="P46" i="2"/>
  <c r="AH49" i="7"/>
  <c r="AG49" i="2" s="1"/>
  <c r="Q49" i="2"/>
  <c r="W49" i="7"/>
  <c r="V49" i="2" s="1"/>
  <c r="W48" i="7"/>
  <c r="V48" i="2" s="1"/>
  <c r="O48" i="2"/>
  <c r="R20" i="2"/>
  <c r="R35" i="2"/>
  <c r="U19" i="2"/>
  <c r="U36" i="2"/>
  <c r="Q18" i="2"/>
  <c r="Z18" i="7"/>
  <c r="Y18" i="2" s="1"/>
  <c r="Q24" i="2"/>
  <c r="T38" i="2"/>
  <c r="J30" i="2"/>
  <c r="W24" i="7"/>
  <c r="V24" i="2" s="1"/>
  <c r="O24" i="2"/>
  <c r="K5" i="2"/>
  <c r="Z138" i="7"/>
  <c r="Y138" i="2" s="1"/>
  <c r="AA168" i="7"/>
  <c r="Z168" i="2" s="1"/>
  <c r="AC7" i="2"/>
  <c r="AL7" i="7"/>
  <c r="AK7" i="2" s="1"/>
  <c r="W238" i="7"/>
  <c r="V238" i="2" s="1"/>
  <c r="O238" i="2"/>
  <c r="L239" i="2"/>
  <c r="P236" i="2"/>
  <c r="AJ235" i="7"/>
  <c r="AI235" i="2" s="1"/>
  <c r="S235" i="2"/>
  <c r="H231" i="2"/>
  <c r="AI239" i="7"/>
  <c r="AH239" i="2" s="1"/>
  <c r="R239" i="2"/>
  <c r="R217" i="2"/>
  <c r="AA213" i="2"/>
  <c r="S202" i="7"/>
  <c r="R193" i="2"/>
  <c r="S205" i="2"/>
  <c r="K227" i="2"/>
  <c r="W187" i="2"/>
  <c r="Q194" i="2"/>
  <c r="H183" i="2"/>
  <c r="Z201" i="2"/>
  <c r="R198" i="2"/>
  <c r="AR190" i="7"/>
  <c r="AQ190" i="2" s="1"/>
  <c r="L190" i="2"/>
  <c r="W174" i="7"/>
  <c r="V174" i="2" s="1"/>
  <c r="O174" i="2"/>
  <c r="U188" i="2"/>
  <c r="T212" i="7"/>
  <c r="S203" i="2"/>
  <c r="M161" i="2"/>
  <c r="T168" i="2"/>
  <c r="Y160" i="2"/>
  <c r="AQ166" i="7"/>
  <c r="AP166" i="2" s="1"/>
  <c r="K166" i="2"/>
  <c r="Q180" i="2"/>
  <c r="AJ155" i="7"/>
  <c r="AI155" i="2" s="1"/>
  <c r="AA155" i="2"/>
  <c r="T160" i="2"/>
  <c r="W177" i="7"/>
  <c r="V177" i="2" s="1"/>
  <c r="O177" i="2"/>
  <c r="K169" i="2"/>
  <c r="S171" i="2"/>
  <c r="P140" i="2"/>
  <c r="S141" i="2"/>
  <c r="I127" i="2"/>
  <c r="AH159" i="7"/>
  <c r="AG159" i="2" s="1"/>
  <c r="L174" i="2"/>
  <c r="S118" i="2"/>
  <c r="R142" i="7"/>
  <c r="Q133" i="2"/>
  <c r="W130" i="2"/>
  <c r="W126" i="7"/>
  <c r="V126" i="2" s="1"/>
  <c r="O126" i="2"/>
  <c r="P131" i="2"/>
  <c r="AP98" i="7"/>
  <c r="AO98" i="2" s="1"/>
  <c r="J98" i="2"/>
  <c r="AI128" i="7"/>
  <c r="AH128" i="2" s="1"/>
  <c r="T106" i="2"/>
  <c r="AJ110" i="7"/>
  <c r="AI110" i="2" s="1"/>
  <c r="AA110" i="2"/>
  <c r="U117" i="2"/>
  <c r="J106" i="2"/>
  <c r="U90" i="2"/>
  <c r="N78" i="2"/>
  <c r="S86" i="2"/>
  <c r="H77" i="2"/>
  <c r="K76" i="2"/>
  <c r="K75" i="2"/>
  <c r="S92" i="7"/>
  <c r="R83" i="2"/>
  <c r="P95" i="2"/>
  <c r="N81" i="2"/>
  <c r="P88" i="2"/>
  <c r="AI63" i="7"/>
  <c r="AH63" i="2" s="1"/>
  <c r="Z63" i="2"/>
  <c r="AC47" i="2"/>
  <c r="AL47" i="7"/>
  <c r="AK47" i="2" s="1"/>
  <c r="R61" i="2"/>
  <c r="T60" i="2"/>
  <c r="R59" i="2"/>
  <c r="T58" i="2"/>
  <c r="P57" i="2"/>
  <c r="AG75" i="7"/>
  <c r="AF75" i="2" s="1"/>
  <c r="W46" i="7"/>
  <c r="V46" i="2" s="1"/>
  <c r="O46" i="2"/>
  <c r="P48" i="2"/>
  <c r="AJ20" i="7"/>
  <c r="AI20" i="2" s="1"/>
  <c r="S20" i="2"/>
  <c r="S35" i="2"/>
  <c r="W36" i="7"/>
  <c r="V36" i="2" s="1"/>
  <c r="O36" i="2"/>
  <c r="R18" i="2"/>
  <c r="AQ11" i="7"/>
  <c r="AP11" i="2" s="1"/>
  <c r="K11" i="2"/>
  <c r="K30" i="2"/>
  <c r="AA5" i="2"/>
  <c r="AJ5" i="7"/>
  <c r="AI5" i="2" s="1"/>
  <c r="Z34" i="7"/>
  <c r="Y34" i="2" s="1"/>
  <c r="AC33" i="7"/>
  <c r="AK33" i="7" s="1"/>
  <c r="AJ33" i="2" s="1"/>
  <c r="Y54" i="7"/>
  <c r="X54" i="2" s="1"/>
  <c r="Z86" i="7"/>
  <c r="Y86" i="2" s="1"/>
  <c r="Z111" i="7"/>
  <c r="Y111" i="2" s="1"/>
  <c r="AC126" i="7"/>
  <c r="AB126" i="2" s="1"/>
  <c r="Y135" i="7"/>
  <c r="X135" i="2" s="1"/>
  <c r="AC168" i="7"/>
  <c r="AB168" i="2" s="1"/>
  <c r="AC181" i="7"/>
  <c r="AB181" i="2" s="1"/>
  <c r="Y216" i="7"/>
  <c r="X216" i="2" s="1"/>
  <c r="N10" i="2"/>
  <c r="AD53" i="7"/>
  <c r="AL53" i="7" s="1"/>
  <c r="AK53" i="2" s="1"/>
  <c r="AS237" i="7"/>
  <c r="AR237" i="2" s="1"/>
  <c r="M237" i="2"/>
  <c r="AK229" i="7"/>
  <c r="AJ229" i="2" s="1"/>
  <c r="T229" i="2"/>
  <c r="J237" i="2"/>
  <c r="Q238" i="2"/>
  <c r="Q222" i="7"/>
  <c r="AG213" i="7"/>
  <c r="AF213" i="2" s="1"/>
  <c r="P213" i="2"/>
  <c r="L223" i="2"/>
  <c r="Q236" i="2"/>
  <c r="AK235" i="7"/>
  <c r="AJ235" i="2" s="1"/>
  <c r="T235" i="2"/>
  <c r="AT225" i="7"/>
  <c r="AS225" i="2" s="1"/>
  <c r="N225" i="2"/>
  <c r="M216" i="2"/>
  <c r="AR230" i="7"/>
  <c r="AQ230" i="2" s="1"/>
  <c r="S239" i="2"/>
  <c r="U217" i="2"/>
  <c r="S199" i="2"/>
  <c r="K215" i="2"/>
  <c r="L211" i="2"/>
  <c r="L209" i="2"/>
  <c r="J187" i="2"/>
  <c r="AK205" i="7"/>
  <c r="AJ205" i="2" s="1"/>
  <c r="T205" i="2"/>
  <c r="R194" i="2"/>
  <c r="AG183" i="7"/>
  <c r="AF183" i="2" s="1"/>
  <c r="X183" i="2"/>
  <c r="S198" i="2"/>
  <c r="R174" i="2"/>
  <c r="T202" i="2"/>
  <c r="AF187" i="7"/>
  <c r="AE187" i="2" s="1"/>
  <c r="T186" i="2"/>
  <c r="AK203" i="7"/>
  <c r="AJ203" i="2" s="1"/>
  <c r="U212" i="7"/>
  <c r="T203" i="2"/>
  <c r="J186" i="2"/>
  <c r="W147" i="2"/>
  <c r="U168" i="2"/>
  <c r="P159" i="2"/>
  <c r="AJ166" i="7"/>
  <c r="AI166" i="2" s="1"/>
  <c r="I167" i="2"/>
  <c r="R180" i="2"/>
  <c r="AN155" i="7"/>
  <c r="S158" i="2"/>
  <c r="J160" i="2"/>
  <c r="P177" i="2"/>
  <c r="W168" i="7"/>
  <c r="V168" i="2" s="1"/>
  <c r="T171" i="2"/>
  <c r="W119" i="2"/>
  <c r="U162" i="2"/>
  <c r="Q140" i="2"/>
  <c r="U137" i="2"/>
  <c r="AL155" i="7"/>
  <c r="AK155" i="2" s="1"/>
  <c r="AS174" i="7"/>
  <c r="AR174" i="2" s="1"/>
  <c r="M174" i="2"/>
  <c r="AA125" i="7"/>
  <c r="Z125" i="2" s="1"/>
  <c r="W124" i="7"/>
  <c r="V124" i="2" s="1"/>
  <c r="O124" i="2"/>
  <c r="AR123" i="7"/>
  <c r="L123" i="2"/>
  <c r="AH120" i="7"/>
  <c r="AG120" i="2" s="1"/>
  <c r="Y120" i="2"/>
  <c r="AA116" i="7"/>
  <c r="Z116" i="2" s="1"/>
  <c r="P125" i="2"/>
  <c r="Q131" i="2"/>
  <c r="W105" i="7"/>
  <c r="V105" i="2" s="1"/>
  <c r="O105" i="2"/>
  <c r="AJ128" i="7"/>
  <c r="AI128" i="2" s="1"/>
  <c r="N113" i="2"/>
  <c r="W100" i="7"/>
  <c r="V100" i="2" s="1"/>
  <c r="O100" i="2"/>
  <c r="S112" i="7"/>
  <c r="AI103" i="7"/>
  <c r="AH103" i="2" s="1"/>
  <c r="R103" i="2"/>
  <c r="AI117" i="7"/>
  <c r="AH117" i="2" s="1"/>
  <c r="R117" i="2"/>
  <c r="S107" i="2"/>
  <c r="W87" i="7"/>
  <c r="V87" i="2" s="1"/>
  <c r="O87" i="2"/>
  <c r="U86" i="2"/>
  <c r="Q112" i="2"/>
  <c r="S82" i="7"/>
  <c r="R73" i="2"/>
  <c r="AC90" i="7"/>
  <c r="AB90" i="2" s="1"/>
  <c r="AJ75" i="7"/>
  <c r="AI75" i="2" s="1"/>
  <c r="AA75" i="2"/>
  <c r="V92" i="7"/>
  <c r="U83" i="2"/>
  <c r="W96" i="7"/>
  <c r="V96" i="2" s="1"/>
  <c r="Q95" i="2"/>
  <c r="L103" i="2"/>
  <c r="O82" i="2"/>
  <c r="H80" i="2"/>
  <c r="Q88" i="2"/>
  <c r="AQ70" i="7"/>
  <c r="AP70" i="2" s="1"/>
  <c r="K70" i="2"/>
  <c r="K63" i="2"/>
  <c r="AT47" i="7"/>
  <c r="AS47" i="2" s="1"/>
  <c r="N47" i="2"/>
  <c r="S61" i="2"/>
  <c r="U60" i="2"/>
  <c r="L46" i="2"/>
  <c r="S59" i="2"/>
  <c r="U58" i="2"/>
  <c r="P52" i="7"/>
  <c r="W43" i="7"/>
  <c r="O43" i="2"/>
  <c r="P65" i="2"/>
  <c r="Q57" i="2"/>
  <c r="H51" i="2"/>
  <c r="AJ91" i="7"/>
  <c r="AI91" i="2" s="1"/>
  <c r="I69" i="2"/>
  <c r="I65" i="2"/>
  <c r="Q48" i="2"/>
  <c r="H31" i="2"/>
  <c r="T20" i="2"/>
  <c r="T35" i="2"/>
  <c r="AB25" i="7"/>
  <c r="AA25" i="2" s="1"/>
  <c r="W9" i="7"/>
  <c r="V9" i="2" s="1"/>
  <c r="R9" i="2"/>
  <c r="P36" i="2"/>
  <c r="S18" i="2"/>
  <c r="AB18" i="7"/>
  <c r="AA18" i="2" s="1"/>
  <c r="AA18" i="7"/>
  <c r="Z18" i="2" s="1"/>
  <c r="AR5" i="7"/>
  <c r="AQ5" i="2" s="1"/>
  <c r="L5" i="2"/>
  <c r="Z36" i="7"/>
  <c r="Y36" i="2" s="1"/>
  <c r="AC37" i="7"/>
  <c r="AB37" i="2" s="1"/>
  <c r="X55" i="7"/>
  <c r="AF55" i="7" s="1"/>
  <c r="AE55" i="2" s="1"/>
  <c r="X88" i="7"/>
  <c r="AC101" i="7"/>
  <c r="X133" i="7"/>
  <c r="AF133" i="7" s="1"/>
  <c r="AE133" i="2" s="1"/>
  <c r="AB138" i="7"/>
  <c r="Z175" i="7"/>
  <c r="Y175" i="2" s="1"/>
  <c r="Z179" i="7"/>
  <c r="Y179" i="2" s="1"/>
  <c r="Y238" i="7"/>
  <c r="X238" i="2" s="1"/>
  <c r="N63" i="2"/>
  <c r="AQ239" i="7"/>
  <c r="AP239" i="2" s="1"/>
  <c r="K239" i="2"/>
  <c r="T228" i="2"/>
  <c r="R238" i="2"/>
  <c r="H221" i="2"/>
  <c r="AL216" i="7"/>
  <c r="AK216" i="2" s="1"/>
  <c r="AC216" i="2"/>
  <c r="M224" i="2"/>
  <c r="W217" i="7"/>
  <c r="V217" i="2" s="1"/>
  <c r="O217" i="2"/>
  <c r="L215" i="2"/>
  <c r="AL185" i="7"/>
  <c r="AK185" i="2" s="1"/>
  <c r="AC185" i="2"/>
  <c r="L227" i="2"/>
  <c r="AO183" i="7"/>
  <c r="I183" i="2"/>
  <c r="U186" i="2"/>
  <c r="AT197" i="7"/>
  <c r="AS197" i="2" s="1"/>
  <c r="N197" i="2"/>
  <c r="J184" i="2"/>
  <c r="P182" i="7"/>
  <c r="W173" i="7"/>
  <c r="O173" i="2"/>
  <c r="W146" i="2"/>
  <c r="L157" i="2"/>
  <c r="I155" i="2"/>
  <c r="R170" i="2"/>
  <c r="U177" i="2"/>
  <c r="K164" i="2"/>
  <c r="T177" i="2"/>
  <c r="S167" i="2"/>
  <c r="R167" i="2"/>
  <c r="U171" i="2"/>
  <c r="AI189" i="7"/>
  <c r="AH189" i="2" s="1"/>
  <c r="S122" i="7"/>
  <c r="R113" i="2"/>
  <c r="W151" i="2"/>
  <c r="R139" i="2"/>
  <c r="N131" i="2"/>
  <c r="W136" i="7"/>
  <c r="V136" i="2" s="1"/>
  <c r="O136" i="2"/>
  <c r="X174" i="7"/>
  <c r="R124" i="2"/>
  <c r="M123" i="2"/>
  <c r="H120" i="2"/>
  <c r="Q124" i="2"/>
  <c r="T131" i="2"/>
  <c r="R131" i="2"/>
  <c r="P104" i="2"/>
  <c r="S106" i="2"/>
  <c r="T112" i="7"/>
  <c r="S103" i="2"/>
  <c r="AJ117" i="7"/>
  <c r="AI117" i="2" s="1"/>
  <c r="S117" i="2"/>
  <c r="T107" i="2"/>
  <c r="AA124" i="7"/>
  <c r="Z124" i="2" s="1"/>
  <c r="P87" i="2"/>
  <c r="L74" i="2"/>
  <c r="J77" i="2"/>
  <c r="J100" i="2"/>
  <c r="N75" i="2"/>
  <c r="P77" i="2"/>
  <c r="T95" i="2"/>
  <c r="M103" i="2"/>
  <c r="R88" i="2"/>
  <c r="I40" i="2"/>
  <c r="M43" i="2"/>
  <c r="AJ63" i="7"/>
  <c r="AI63" i="2" s="1"/>
  <c r="AA63" i="2"/>
  <c r="T61" i="2"/>
  <c r="T59" i="2"/>
  <c r="AF64" i="7"/>
  <c r="AE64" i="2" s="1"/>
  <c r="W64" i="2"/>
  <c r="R57" i="2"/>
  <c r="AK45" i="7"/>
  <c r="AJ45" i="2" s="1"/>
  <c r="AI48" i="7"/>
  <c r="AH48" i="2" s="1"/>
  <c r="R48" i="2"/>
  <c r="J28" i="2"/>
  <c r="U20" i="2"/>
  <c r="V42" i="7"/>
  <c r="U33" i="2"/>
  <c r="L25" i="2"/>
  <c r="AP8" i="7"/>
  <c r="AO8" i="2" s="1"/>
  <c r="J8" i="2"/>
  <c r="Q36" i="2"/>
  <c r="T18" i="2"/>
  <c r="AR11" i="7"/>
  <c r="AQ11" i="2" s="1"/>
  <c r="L11" i="2"/>
  <c r="AA20" i="7"/>
  <c r="Z20" i="2" s="1"/>
  <c r="AC59" i="7"/>
  <c r="AB59" i="2" s="1"/>
  <c r="AB90" i="7"/>
  <c r="AA90" i="2" s="1"/>
  <c r="AA175" i="7"/>
  <c r="Z175" i="2" s="1"/>
  <c r="X191" i="7"/>
  <c r="AF191" i="7" s="1"/>
  <c r="AE191" i="2" s="1"/>
  <c r="X18" i="2"/>
  <c r="AG18" i="7"/>
  <c r="AF18" i="2" s="1"/>
  <c r="AN8" i="7"/>
  <c r="H8" i="2"/>
  <c r="L238" i="2"/>
  <c r="W237" i="7"/>
  <c r="V237" i="2" s="1"/>
  <c r="O237" i="2"/>
  <c r="R236" i="2"/>
  <c r="U235" i="2"/>
  <c r="W221" i="7"/>
  <c r="V221" i="2" s="1"/>
  <c r="O221" i="2"/>
  <c r="AT238" i="7"/>
  <c r="AS238" i="2" s="1"/>
  <c r="N238" i="2"/>
  <c r="I231" i="2"/>
  <c r="T239" i="2"/>
  <c r="S194" i="2"/>
  <c r="AQ196" i="7"/>
  <c r="AP196" i="2" s="1"/>
  <c r="K196" i="2"/>
  <c r="U198" i="2"/>
  <c r="M236" i="2"/>
  <c r="T227" i="2"/>
  <c r="S238" i="2"/>
  <c r="P237" i="2"/>
  <c r="AJ236" i="7"/>
  <c r="AI236" i="2" s="1"/>
  <c r="S236" i="2"/>
  <c r="T218" i="2"/>
  <c r="AG221" i="7"/>
  <c r="AF221" i="2" s="1"/>
  <c r="P221" i="2"/>
  <c r="AT216" i="7"/>
  <c r="AS216" i="2" s="1"/>
  <c r="N216" i="2"/>
  <c r="AF218" i="7"/>
  <c r="AE218" i="2" s="1"/>
  <c r="W218" i="7"/>
  <c r="V218" i="2" s="1"/>
  <c r="O218" i="2"/>
  <c r="AS230" i="7"/>
  <c r="AR230" i="2" s="1"/>
  <c r="M230" i="2"/>
  <c r="AS229" i="7"/>
  <c r="AR229" i="2" s="1"/>
  <c r="M229" i="2"/>
  <c r="J228" i="2"/>
  <c r="AL239" i="7"/>
  <c r="AK239" i="2" s="1"/>
  <c r="U239" i="2"/>
  <c r="P217" i="2"/>
  <c r="H219" i="2"/>
  <c r="W220" i="2"/>
  <c r="AH204" i="7"/>
  <c r="AG204" i="2" s="1"/>
  <c r="Y204" i="2"/>
  <c r="S195" i="2"/>
  <c r="M215" i="2"/>
  <c r="AR213" i="7"/>
  <c r="L213" i="2"/>
  <c r="M209" i="2"/>
  <c r="J185" i="2"/>
  <c r="T197" i="2"/>
  <c r="U207" i="2"/>
  <c r="U194" i="2"/>
  <c r="AH183" i="7"/>
  <c r="AG183" i="2" s="1"/>
  <c r="Y183" i="2"/>
  <c r="H208" i="2"/>
  <c r="W195" i="7"/>
  <c r="V195" i="2" s="1"/>
  <c r="L184" i="2"/>
  <c r="T181" i="2"/>
  <c r="L186" i="2"/>
  <c r="Q182" i="2"/>
  <c r="Q182" i="7"/>
  <c r="AG173" i="7"/>
  <c r="AF173" i="2" s="1"/>
  <c r="P173" i="2"/>
  <c r="AC160" i="7"/>
  <c r="AB160" i="2" s="1"/>
  <c r="M163" i="2"/>
  <c r="AR155" i="7"/>
  <c r="AQ155" i="2" s="1"/>
  <c r="L155" i="2"/>
  <c r="Q161" i="2"/>
  <c r="J167" i="2"/>
  <c r="P162" i="7"/>
  <c r="W153" i="7"/>
  <c r="O153" i="2"/>
  <c r="M160" i="2"/>
  <c r="S177" i="2"/>
  <c r="Y159" i="7"/>
  <c r="X159" i="2" s="1"/>
  <c r="Q171" i="2"/>
  <c r="T122" i="7"/>
  <c r="S113" i="2"/>
  <c r="W135" i="7"/>
  <c r="V135" i="2" s="1"/>
  <c r="O135" i="2"/>
  <c r="R120" i="2"/>
  <c r="Z143" i="2"/>
  <c r="AI127" i="7"/>
  <c r="AH127" i="2" s="1"/>
  <c r="Z127" i="2"/>
  <c r="P136" i="2"/>
  <c r="U132" i="7"/>
  <c r="T123" i="2"/>
  <c r="AA120" i="7"/>
  <c r="Z120" i="2" s="1"/>
  <c r="AN130" i="7"/>
  <c r="H130" i="2"/>
  <c r="T124" i="2"/>
  <c r="AA123" i="2"/>
  <c r="P126" i="2"/>
  <c r="AI100" i="7"/>
  <c r="AH100" i="2" s="1"/>
  <c r="R100" i="2"/>
  <c r="W120" i="7"/>
  <c r="V120" i="2" s="1"/>
  <c r="U112" i="7"/>
  <c r="T103" i="2"/>
  <c r="U107" i="2"/>
  <c r="Q87" i="2"/>
  <c r="V82" i="7"/>
  <c r="U73" i="2"/>
  <c r="AH80" i="7"/>
  <c r="AG80" i="2" s="1"/>
  <c r="Q80" i="2"/>
  <c r="L94" i="2"/>
  <c r="W84" i="7"/>
  <c r="V84" i="2" s="1"/>
  <c r="O84" i="2"/>
  <c r="I80" i="2"/>
  <c r="Q77" i="2"/>
  <c r="U95" i="2"/>
  <c r="AB80" i="2"/>
  <c r="AK80" i="7"/>
  <c r="AJ80" i="2" s="1"/>
  <c r="AT103" i="7"/>
  <c r="N103" i="2"/>
  <c r="S88" i="2"/>
  <c r="AR63" i="7"/>
  <c r="L63" i="2"/>
  <c r="U61" i="2"/>
  <c r="U59" i="2"/>
  <c r="S57" i="2"/>
  <c r="AH75" i="7"/>
  <c r="AG75" i="2" s="1"/>
  <c r="J51" i="2"/>
  <c r="W89" i="7"/>
  <c r="V89" i="2" s="1"/>
  <c r="O89" i="2"/>
  <c r="S48" i="2"/>
  <c r="AO31" i="7"/>
  <c r="AN31" i="2" s="1"/>
  <c r="I31" i="2"/>
  <c r="W10" i="2"/>
  <c r="AF10" i="7"/>
  <c r="AE10" i="2" s="1"/>
  <c r="P42" i="7"/>
  <c r="W33" i="7"/>
  <c r="O33" i="2"/>
  <c r="AO7" i="7"/>
  <c r="AN7" i="2" s="1"/>
  <c r="I7" i="2"/>
  <c r="R36" i="2"/>
  <c r="AL18" i="7"/>
  <c r="AK18" i="2" s="1"/>
  <c r="U18" i="2"/>
  <c r="AL40" i="7"/>
  <c r="AK40" i="2" s="1"/>
  <c r="AC40" i="2"/>
  <c r="AC19" i="7"/>
  <c r="AB19" i="2" s="1"/>
  <c r="AC18" i="7"/>
  <c r="AB18" i="2" s="1"/>
  <c r="I75" i="2"/>
  <c r="M30" i="2"/>
  <c r="W15" i="7"/>
  <c r="V15" i="2" s="1"/>
  <c r="O15" i="2"/>
  <c r="X15" i="7"/>
  <c r="AN15" i="7" s="1"/>
  <c r="AB61" i="7"/>
  <c r="AA61" i="2" s="1"/>
  <c r="Y93" i="7"/>
  <c r="AG93" i="7" s="1"/>
  <c r="AF93" i="2" s="1"/>
  <c r="AR4" i="7"/>
  <c r="AQ4" i="2" s="1"/>
  <c r="L4" i="2"/>
  <c r="X23" i="7"/>
  <c r="AF23" i="7" s="1"/>
  <c r="AE23" i="2" s="1"/>
  <c r="AH21" i="7"/>
  <c r="AG21" i="2" s="1"/>
  <c r="Q21" i="2"/>
  <c r="K13" i="2"/>
  <c r="I17" i="2"/>
  <c r="H66" i="2"/>
  <c r="P238" i="2"/>
  <c r="W193" i="7"/>
  <c r="P202" i="7"/>
  <c r="O193" i="2"/>
  <c r="AK201" i="7"/>
  <c r="AJ201" i="2" s="1"/>
  <c r="AB201" i="2"/>
  <c r="M184" i="2"/>
  <c r="Q178" i="2"/>
  <c r="W181" i="7"/>
  <c r="V181" i="2" s="1"/>
  <c r="O181" i="2"/>
  <c r="S182" i="7"/>
  <c r="R173" i="2"/>
  <c r="S161" i="2"/>
  <c r="W154" i="2"/>
  <c r="U184" i="2"/>
  <c r="H173" i="2"/>
  <c r="AP154" i="7"/>
  <c r="AO154" i="2" s="1"/>
  <c r="W172" i="7"/>
  <c r="V172" i="2" s="1"/>
  <c r="V163" i="2"/>
  <c r="Q177" i="2"/>
  <c r="R171" i="2"/>
  <c r="K108" i="2"/>
  <c r="P135" i="2"/>
  <c r="M170" i="2"/>
  <c r="AJ120" i="7"/>
  <c r="AI120" i="2" s="1"/>
  <c r="S120" i="2"/>
  <c r="S137" i="2"/>
  <c r="Q136" i="2"/>
  <c r="W121" i="7"/>
  <c r="V121" i="2" s="1"/>
  <c r="O121" i="2"/>
  <c r="W134" i="7"/>
  <c r="V134" i="2" s="1"/>
  <c r="O134" i="2"/>
  <c r="AP120" i="7"/>
  <c r="AO120" i="2" s="1"/>
  <c r="J120" i="2"/>
  <c r="N118" i="2"/>
  <c r="U124" i="2"/>
  <c r="K123" i="2"/>
  <c r="AH126" i="7"/>
  <c r="AG126" i="2" s="1"/>
  <c r="Q126" i="2"/>
  <c r="W98" i="2"/>
  <c r="W107" i="7"/>
  <c r="V107" i="2" s="1"/>
  <c r="O107" i="2"/>
  <c r="K106" i="2"/>
  <c r="R87" i="2"/>
  <c r="S79" i="2"/>
  <c r="AP91" i="7"/>
  <c r="AO91" i="2" s="1"/>
  <c r="J91" i="2"/>
  <c r="K77" i="2"/>
  <c r="P84" i="2"/>
  <c r="AL74" i="7"/>
  <c r="AK74" i="2" s="1"/>
  <c r="AC74" i="2"/>
  <c r="Q78" i="2"/>
  <c r="L100" i="2"/>
  <c r="AO94" i="7"/>
  <c r="AN94" i="2" s="1"/>
  <c r="I94" i="2"/>
  <c r="S95" i="2"/>
  <c r="U88" i="2"/>
  <c r="N43" i="2"/>
  <c r="P44" i="2"/>
  <c r="R47" i="2"/>
  <c r="H64" i="2"/>
  <c r="T57" i="2"/>
  <c r="Z51" i="2"/>
  <c r="U89" i="2"/>
  <c r="AL80" i="7"/>
  <c r="AK80" i="2" s="1"/>
  <c r="AO79" i="7"/>
  <c r="AN79" i="2" s="1"/>
  <c r="I79" i="2"/>
  <c r="T48" i="2"/>
  <c r="Y31" i="2"/>
  <c r="K28" i="2"/>
  <c r="S9" i="2"/>
  <c r="AB9" i="7"/>
  <c r="AA9" i="2" s="1"/>
  <c r="Q42" i="7"/>
  <c r="P33" i="2"/>
  <c r="S36" i="2"/>
  <c r="U10" i="2"/>
  <c r="AD10" i="7"/>
  <c r="AC10" i="2" s="1"/>
  <c r="U37" i="2"/>
  <c r="AS11" i="7"/>
  <c r="AR11" i="2" s="1"/>
  <c r="M11" i="2"/>
  <c r="W16" i="7"/>
  <c r="V16" i="2" s="1"/>
  <c r="O16" i="2"/>
  <c r="X16" i="7"/>
  <c r="AN16" i="7" s="1"/>
  <c r="Q15" i="2"/>
  <c r="Z15" i="7"/>
  <c r="Y15" i="2" s="1"/>
  <c r="AA58" i="7"/>
  <c r="Z58" i="2" s="1"/>
  <c r="Y88" i="7"/>
  <c r="X88" i="2" s="1"/>
  <c r="AC171" i="7"/>
  <c r="AB171" i="2" s="1"/>
  <c r="K85" i="2"/>
  <c r="K90" i="2"/>
  <c r="H216" i="2"/>
  <c r="Q237" i="2"/>
  <c r="J231" i="2"/>
  <c r="J210" i="2"/>
  <c r="AK225" i="7"/>
  <c r="AJ225" i="2" s="1"/>
  <c r="T225" i="2"/>
  <c r="AL238" i="7"/>
  <c r="AK238" i="2" s="1"/>
  <c r="U238" i="2"/>
  <c r="K224" i="2"/>
  <c r="R237" i="2"/>
  <c r="N223" i="2"/>
  <c r="U236" i="2"/>
  <c r="H225" i="2"/>
  <c r="S221" i="2"/>
  <c r="S215" i="2"/>
  <c r="W232" i="7"/>
  <c r="V232" i="2" s="1"/>
  <c r="V223" i="2"/>
  <c r="AI231" i="7"/>
  <c r="AH231" i="2" s="1"/>
  <c r="Z231" i="2"/>
  <c r="R218" i="2"/>
  <c r="N230" i="2"/>
  <c r="N229" i="2"/>
  <c r="K228" i="2"/>
  <c r="M205" i="2"/>
  <c r="K219" i="2"/>
  <c r="P240" i="2"/>
  <c r="AC213" i="2"/>
  <c r="Q214" i="2"/>
  <c r="Q197" i="2"/>
  <c r="V202" i="7"/>
  <c r="U193" i="2"/>
  <c r="W197" i="7"/>
  <c r="V197" i="2" s="1"/>
  <c r="O197" i="2"/>
  <c r="J191" i="2"/>
  <c r="AP208" i="7"/>
  <c r="AO208" i="2" s="1"/>
  <c r="J208" i="2"/>
  <c r="AQ201" i="7"/>
  <c r="AP201" i="2" s="1"/>
  <c r="K201" i="2"/>
  <c r="L195" i="2"/>
  <c r="R178" i="2"/>
  <c r="Q181" i="2"/>
  <c r="W186" i="7"/>
  <c r="V186" i="2" s="1"/>
  <c r="O186" i="2"/>
  <c r="N193" i="2"/>
  <c r="W189" i="7"/>
  <c r="V189" i="2" s="1"/>
  <c r="O189" i="2"/>
  <c r="R159" i="2"/>
  <c r="R162" i="7"/>
  <c r="Q153" i="2"/>
  <c r="W159" i="7"/>
  <c r="V159" i="2" s="1"/>
  <c r="O159" i="2"/>
  <c r="AG184" i="7"/>
  <c r="AF184" i="2" s="1"/>
  <c r="P184" i="2"/>
  <c r="W161" i="7"/>
  <c r="V161" i="2" s="1"/>
  <c r="O161" i="2"/>
  <c r="J173" i="2"/>
  <c r="N160" i="2"/>
  <c r="S160" i="2"/>
  <c r="R177" i="2"/>
  <c r="Q167" i="2"/>
  <c r="P167" i="2"/>
  <c r="Q135" i="2"/>
  <c r="AA174" i="7"/>
  <c r="Z174" i="2" s="1"/>
  <c r="W141" i="7"/>
  <c r="V141" i="2" s="1"/>
  <c r="O141" i="2"/>
  <c r="P121" i="2"/>
  <c r="R134" i="2"/>
  <c r="AJ125" i="7"/>
  <c r="AI125" i="2" s="1"/>
  <c r="S125" i="2"/>
  <c r="K130" i="2"/>
  <c r="R126" i="2"/>
  <c r="H114" i="2"/>
  <c r="R107" i="2"/>
  <c r="P117" i="2"/>
  <c r="L89" i="2"/>
  <c r="U96" i="2"/>
  <c r="K113" i="2"/>
  <c r="P107" i="2"/>
  <c r="U112" i="2"/>
  <c r="AB106" i="7"/>
  <c r="AA106" i="2" s="1"/>
  <c r="S87" i="2"/>
  <c r="U78" i="2"/>
  <c r="W85" i="7"/>
  <c r="V85" i="2" s="1"/>
  <c r="O85" i="2"/>
  <c r="Q84" i="2"/>
  <c r="R95" i="2"/>
  <c r="R82" i="7"/>
  <c r="Q73" i="2"/>
  <c r="S77" i="2"/>
  <c r="P102" i="7"/>
  <c r="W93" i="7"/>
  <c r="O93" i="2"/>
  <c r="I97" i="2"/>
  <c r="K80" i="2"/>
  <c r="M63" i="2"/>
  <c r="U52" i="7"/>
  <c r="T43" i="2"/>
  <c r="N48" i="2"/>
  <c r="T47" i="2"/>
  <c r="AP49" i="7"/>
  <c r="AO49" i="2" s="1"/>
  <c r="J49" i="2"/>
  <c r="N46" i="2"/>
  <c r="T46" i="2"/>
  <c r="J50" i="2"/>
  <c r="U57" i="2"/>
  <c r="K51" i="2"/>
  <c r="W72" i="7"/>
  <c r="V72" i="2" s="1"/>
  <c r="V63" i="2"/>
  <c r="P89" i="2"/>
  <c r="K69" i="2"/>
  <c r="K65" i="2"/>
  <c r="U48" i="2"/>
  <c r="W8" i="7"/>
  <c r="V8" i="2" s="1"/>
  <c r="P8" i="2"/>
  <c r="Y8" i="7"/>
  <c r="X8" i="2" s="1"/>
  <c r="R42" i="7"/>
  <c r="Q33" i="2"/>
  <c r="AN4" i="7"/>
  <c r="H4" i="2"/>
  <c r="T36" i="2"/>
  <c r="I8" i="2"/>
  <c r="Q16" i="2"/>
  <c r="Z16" i="7"/>
  <c r="Y16" i="2" s="1"/>
  <c r="Z57" i="7"/>
  <c r="Y57" i="2" s="1"/>
  <c r="R15" i="2"/>
  <c r="AA15" i="7"/>
  <c r="Z15" i="2" s="1"/>
  <c r="Q14" i="2"/>
  <c r="Z14" i="7"/>
  <c r="Y14" i="2" s="1"/>
  <c r="AT5" i="7"/>
  <c r="AS5" i="2" s="1"/>
  <c r="N5" i="2"/>
  <c r="AD95" i="7"/>
  <c r="AC95" i="2" s="1"/>
  <c r="AA67" i="7"/>
  <c r="AA97" i="7"/>
  <c r="AD84" i="7"/>
  <c r="AC84" i="2" s="1"/>
  <c r="AA115" i="7"/>
  <c r="Z115" i="2" s="1"/>
  <c r="Z139" i="7"/>
  <c r="Y139" i="2" s="1"/>
  <c r="AB156" i="7"/>
  <c r="AA156" i="2" s="1"/>
  <c r="X158" i="7"/>
  <c r="Y203" i="7"/>
  <c r="X235" i="7"/>
  <c r="AF235" i="7" s="1"/>
  <c r="AE235" i="2" s="1"/>
  <c r="K27" i="2"/>
  <c r="L8" i="2"/>
  <c r="K240" i="2"/>
  <c r="Q215" i="2"/>
  <c r="AK238" i="7"/>
  <c r="AJ238" i="2" s="1"/>
  <c r="T238" i="2"/>
  <c r="T236" i="2"/>
  <c r="AR236" i="7"/>
  <c r="AQ236" i="2" s="1"/>
  <c r="L236" i="2"/>
  <c r="S237" i="2"/>
  <c r="I215" i="2"/>
  <c r="I214" i="2"/>
  <c r="K210" i="2"/>
  <c r="K171" i="2"/>
  <c r="AL197" i="7"/>
  <c r="AK197" i="2" s="1"/>
  <c r="U197" i="2"/>
  <c r="N208" i="2"/>
  <c r="AI181" i="7"/>
  <c r="AH181" i="2" s="1"/>
  <c r="R181" i="2"/>
  <c r="P186" i="2"/>
  <c r="T189" i="2"/>
  <c r="P189" i="2"/>
  <c r="R165" i="2"/>
  <c r="AH158" i="7"/>
  <c r="AG158" i="2" s="1"/>
  <c r="Y158" i="2"/>
  <c r="R192" i="2"/>
  <c r="S162" i="7"/>
  <c r="R153" i="2"/>
  <c r="M167" i="2"/>
  <c r="S184" i="2"/>
  <c r="K173" i="2"/>
  <c r="M154" i="2"/>
  <c r="W163" i="2"/>
  <c r="K170" i="2"/>
  <c r="P141" i="2"/>
  <c r="W137" i="7"/>
  <c r="V137" i="2" s="1"/>
  <c r="O137" i="2"/>
  <c r="AI121" i="7"/>
  <c r="AH121" i="2" s="1"/>
  <c r="R121" i="2"/>
  <c r="AH101" i="7"/>
  <c r="AG101" i="2" s="1"/>
  <c r="Y101" i="2"/>
  <c r="S134" i="2"/>
  <c r="K120" i="2"/>
  <c r="P132" i="7"/>
  <c r="W123" i="7"/>
  <c r="O123" i="2"/>
  <c r="AF115" i="7"/>
  <c r="AE115" i="2" s="1"/>
  <c r="W115" i="7"/>
  <c r="V115" i="2" s="1"/>
  <c r="O115" i="2"/>
  <c r="W129" i="7"/>
  <c r="V129" i="2" s="1"/>
  <c r="O129" i="2"/>
  <c r="N123" i="2"/>
  <c r="S126" i="2"/>
  <c r="AL106" i="7"/>
  <c r="AK106" i="2" s="1"/>
  <c r="U106" i="2"/>
  <c r="L113" i="2"/>
  <c r="O112" i="2"/>
  <c r="U87" i="2"/>
  <c r="P85" i="2"/>
  <c r="N77" i="2"/>
  <c r="R84" i="2"/>
  <c r="K66" i="2"/>
  <c r="J66" i="2"/>
  <c r="AQ103" i="7"/>
  <c r="K103" i="2"/>
  <c r="L104" i="2"/>
  <c r="AN40" i="7"/>
  <c r="H40" i="2"/>
  <c r="AH40" i="7"/>
  <c r="AG40" i="2" s="1"/>
  <c r="AJ45" i="7"/>
  <c r="AI45" i="2" s="1"/>
  <c r="AA45" i="2"/>
  <c r="I64" i="2"/>
  <c r="W55" i="7"/>
  <c r="V55" i="2" s="1"/>
  <c r="O55" i="2"/>
  <c r="Q89" i="2"/>
  <c r="M79" i="2"/>
  <c r="AP7" i="7"/>
  <c r="AO7" i="2" s="1"/>
  <c r="J7" i="2"/>
  <c r="S42" i="7"/>
  <c r="R33" i="2"/>
  <c r="S24" i="2"/>
  <c r="P37" i="2"/>
  <c r="Q17" i="2"/>
  <c r="Z17" i="7"/>
  <c r="Y17" i="2" s="1"/>
  <c r="AT11" i="7"/>
  <c r="AS11" i="2" s="1"/>
  <c r="N11" i="2"/>
  <c r="R16" i="2"/>
  <c r="AA16" i="7"/>
  <c r="Z16" i="2" s="1"/>
  <c r="S15" i="2"/>
  <c r="AB15" i="7"/>
  <c r="AA15" i="2" s="1"/>
  <c r="R14" i="2"/>
  <c r="X4" i="2"/>
  <c r="AG4" i="7"/>
  <c r="AF4" i="2" s="1"/>
  <c r="AA35" i="7"/>
  <c r="Z35" i="2" s="1"/>
  <c r="AD36" i="7"/>
  <c r="AC36" i="2" s="1"/>
  <c r="AA87" i="7"/>
  <c r="Z87" i="2" s="1"/>
  <c r="Y136" i="7"/>
  <c r="X136" i="2" s="1"/>
  <c r="AA139" i="7"/>
  <c r="Z139" i="2" s="1"/>
  <c r="AB177" i="7"/>
  <c r="AA177" i="2" s="1"/>
  <c r="Y8" i="2"/>
  <c r="AH8" i="7"/>
  <c r="AG8" i="2" s="1"/>
  <c r="AL4" i="7"/>
  <c r="AK4" i="2" s="1"/>
  <c r="AC4" i="2"/>
  <c r="L18" i="2"/>
  <c r="J6" i="2"/>
  <c r="I223" i="7"/>
  <c r="AK230" i="7"/>
  <c r="AJ230" i="2" s="1"/>
  <c r="T230" i="2"/>
  <c r="T226" i="2"/>
  <c r="M213" i="2"/>
  <c r="S218" i="2"/>
  <c r="W225" i="7"/>
  <c r="V225" i="2" s="1"/>
  <c r="AO213" i="7"/>
  <c r="I213" i="2"/>
  <c r="AT213" i="7"/>
  <c r="R214" i="2"/>
  <c r="AP188" i="7"/>
  <c r="AO188" i="2" s="1"/>
  <c r="J188" i="2"/>
  <c r="H200" i="2"/>
  <c r="W207" i="7"/>
  <c r="V207" i="2" s="1"/>
  <c r="O207" i="2"/>
  <c r="W176" i="7"/>
  <c r="V176" i="2" s="1"/>
  <c r="O176" i="2"/>
  <c r="M234" i="2"/>
  <c r="U232" i="7"/>
  <c r="T223" i="2"/>
  <c r="J234" i="2"/>
  <c r="AF226" i="7"/>
  <c r="AE226" i="2" s="1"/>
  <c r="W226" i="2"/>
  <c r="AK237" i="7"/>
  <c r="AJ237" i="2" s="1"/>
  <c r="T237" i="2"/>
  <c r="T219" i="2"/>
  <c r="AO221" i="7"/>
  <c r="AN221" i="2" s="1"/>
  <c r="I221" i="2"/>
  <c r="I225" i="2"/>
  <c r="N240" i="2"/>
  <c r="AT239" i="7"/>
  <c r="AS239" i="2" s="1"/>
  <c r="N239" i="2"/>
  <c r="AF220" i="7"/>
  <c r="AE220" i="2" s="1"/>
  <c r="W220" i="7"/>
  <c r="V220" i="2" s="1"/>
  <c r="O220" i="2"/>
  <c r="N236" i="2"/>
  <c r="W219" i="7"/>
  <c r="V219" i="2" s="1"/>
  <c r="O219" i="2"/>
  <c r="AT233" i="7"/>
  <c r="N233" i="2"/>
  <c r="U232" i="2"/>
  <c r="W241" i="7"/>
  <c r="V241" i="2" s="1"/>
  <c r="O241" i="2"/>
  <c r="I204" i="2"/>
  <c r="AO211" i="7"/>
  <c r="AN211" i="2" s="1"/>
  <c r="I211" i="2"/>
  <c r="R240" i="2"/>
  <c r="U214" i="2"/>
  <c r="AB171" i="7"/>
  <c r="AA171" i="2" s="1"/>
  <c r="H191" i="2"/>
  <c r="P207" i="2"/>
  <c r="AQ191" i="7"/>
  <c r="AP191" i="2" s="1"/>
  <c r="K191" i="2"/>
  <c r="L201" i="2"/>
  <c r="J190" i="2"/>
  <c r="S176" i="2"/>
  <c r="H197" i="2"/>
  <c r="AQ189" i="7"/>
  <c r="AP189" i="2" s="1"/>
  <c r="Q186" i="2"/>
  <c r="AD186" i="7"/>
  <c r="AC186" i="2" s="1"/>
  <c r="S165" i="2"/>
  <c r="W156" i="2"/>
  <c r="U182" i="2"/>
  <c r="T170" i="2"/>
  <c r="J156" i="2"/>
  <c r="N167" i="2"/>
  <c r="T184" i="2"/>
  <c r="K159" i="2"/>
  <c r="AT173" i="7"/>
  <c r="N173" i="2"/>
  <c r="H159" i="2"/>
  <c r="W169" i="2"/>
  <c r="X159" i="7"/>
  <c r="AF159" i="7" s="1"/>
  <c r="AE159" i="2" s="1"/>
  <c r="U141" i="2"/>
  <c r="AB170" i="7"/>
  <c r="AA170" i="2" s="1"/>
  <c r="W143" i="2"/>
  <c r="K174" i="2"/>
  <c r="Q141" i="2"/>
  <c r="P137" i="2"/>
  <c r="H125" i="2"/>
  <c r="S121" i="2"/>
  <c r="X107" i="7"/>
  <c r="T134" i="2"/>
  <c r="Q132" i="7"/>
  <c r="P123" i="2"/>
  <c r="Q115" i="2"/>
  <c r="L130" i="2"/>
  <c r="H128" i="2"/>
  <c r="P129" i="2"/>
  <c r="T126" i="2"/>
  <c r="J99" i="2"/>
  <c r="AT114" i="7"/>
  <c r="AS114" i="2" s="1"/>
  <c r="P100" i="2"/>
  <c r="AJ124" i="7"/>
  <c r="AI124" i="2" s="1"/>
  <c r="M113" i="2"/>
  <c r="AD124" i="7"/>
  <c r="AC124" i="2" s="1"/>
  <c r="W103" i="7"/>
  <c r="AI80" i="7"/>
  <c r="AH80" i="2" s="1"/>
  <c r="R80" i="2"/>
  <c r="U122" i="2"/>
  <c r="J74" i="2"/>
  <c r="Q85" i="2"/>
  <c r="S84" i="2"/>
  <c r="M66" i="2"/>
  <c r="AI109" i="7"/>
  <c r="AH109" i="2" s="1"/>
  <c r="R109" i="2"/>
  <c r="K74" i="2"/>
  <c r="AB103" i="7"/>
  <c r="AT80" i="7"/>
  <c r="AS80" i="2" s="1"/>
  <c r="N80" i="2"/>
  <c r="N69" i="2"/>
  <c r="W44" i="7"/>
  <c r="V44" i="2" s="1"/>
  <c r="O44" i="2"/>
  <c r="S52" i="7"/>
  <c r="R43" i="2"/>
  <c r="R52" i="7"/>
  <c r="Q43" i="2"/>
  <c r="Q52" i="7"/>
  <c r="P43" i="2"/>
  <c r="K50" i="2"/>
  <c r="W65" i="7"/>
  <c r="V65" i="2" s="1"/>
  <c r="O65" i="2"/>
  <c r="AR51" i="7"/>
  <c r="AQ51" i="2" s="1"/>
  <c r="L51" i="2"/>
  <c r="P55" i="2"/>
  <c r="R89" i="2"/>
  <c r="H79" i="2"/>
  <c r="AR65" i="7"/>
  <c r="AQ65" i="2" s="1"/>
  <c r="L65" i="2"/>
  <c r="K31" i="2"/>
  <c r="AO6" i="7"/>
  <c r="AN6" i="2" s="1"/>
  <c r="I6" i="2"/>
  <c r="AH63" i="7"/>
  <c r="AG63" i="2" s="1"/>
  <c r="T42" i="7"/>
  <c r="S33" i="2"/>
  <c r="P32" i="7"/>
  <c r="W23" i="7"/>
  <c r="O23" i="2"/>
  <c r="J3" i="2"/>
  <c r="T15" i="2"/>
  <c r="AC15" i="7"/>
  <c r="AB15" i="2" s="1"/>
  <c r="S14" i="2"/>
  <c r="AB14" i="7"/>
  <c r="AA14" i="2" s="1"/>
  <c r="AC60" i="7"/>
  <c r="AB60" i="2" s="1"/>
  <c r="Z100" i="7"/>
  <c r="Y100" i="2" s="1"/>
  <c r="Z89" i="7"/>
  <c r="Y89" i="2" s="1"/>
  <c r="Z136" i="7"/>
  <c r="Y136" i="2" s="1"/>
  <c r="AB191" i="7"/>
  <c r="AR191" i="7" s="1"/>
  <c r="AQ191" i="2" s="1"/>
  <c r="AA9" i="7"/>
  <c r="Z9" i="2" s="1"/>
  <c r="AA24" i="7"/>
  <c r="Z24" i="2" s="1"/>
  <c r="T231" i="2"/>
  <c r="W236" i="7"/>
  <c r="V236" i="2" s="1"/>
  <c r="O236" i="2"/>
  <c r="Q217" i="2"/>
  <c r="W240" i="7"/>
  <c r="V240" i="2" s="1"/>
  <c r="O240" i="2"/>
  <c r="L196" i="2"/>
  <c r="J221" i="2"/>
  <c r="Q218" i="2"/>
  <c r="AH220" i="7"/>
  <c r="AG220" i="2" s="1"/>
  <c r="Q220" i="2"/>
  <c r="W234" i="7"/>
  <c r="V234" i="2" s="1"/>
  <c r="O234" i="2"/>
  <c r="P241" i="2"/>
  <c r="W188" i="7"/>
  <c r="V188" i="2" s="1"/>
  <c r="O188" i="2"/>
  <c r="T176" i="2"/>
  <c r="L189" i="2"/>
  <c r="AI191" i="7"/>
  <c r="AH191" i="2" s="1"/>
  <c r="R186" i="2"/>
  <c r="I160" i="2"/>
  <c r="U165" i="2"/>
  <c r="AH154" i="7"/>
  <c r="AG154" i="2" s="1"/>
  <c r="Y154" i="2"/>
  <c r="AA167" i="7"/>
  <c r="Z167" i="2" s="1"/>
  <c r="K167" i="2"/>
  <c r="W184" i="7"/>
  <c r="V184" i="2" s="1"/>
  <c r="O184" i="2"/>
  <c r="T158" i="2"/>
  <c r="AO173" i="7"/>
  <c r="I173" i="2"/>
  <c r="W155" i="2"/>
  <c r="AN163" i="7"/>
  <c r="H163" i="2"/>
  <c r="W175" i="7"/>
  <c r="V175" i="2" s="1"/>
  <c r="O175" i="2"/>
  <c r="W167" i="7"/>
  <c r="V167" i="2" s="1"/>
  <c r="AL161" i="7"/>
  <c r="AK161" i="2" s="1"/>
  <c r="S139" i="2"/>
  <c r="AL158" i="7"/>
  <c r="AK158" i="2" s="1"/>
  <c r="AK174" i="7"/>
  <c r="AJ174" i="2" s="1"/>
  <c r="AF169" i="7"/>
  <c r="AE169" i="2" s="1"/>
  <c r="AH137" i="7"/>
  <c r="AG137" i="2" s="1"/>
  <c r="Q137" i="2"/>
  <c r="AC125" i="7"/>
  <c r="AB125" i="2" s="1"/>
  <c r="W119" i="7"/>
  <c r="V119" i="2" s="1"/>
  <c r="AF119" i="7"/>
  <c r="AE119" i="2" s="1"/>
  <c r="O119" i="2"/>
  <c r="U134" i="2"/>
  <c r="Z117" i="7"/>
  <c r="Y117" i="2" s="1"/>
  <c r="R132" i="7"/>
  <c r="Q123" i="2"/>
  <c r="T115" i="2"/>
  <c r="Q129" i="2"/>
  <c r="Z123" i="7"/>
  <c r="U132" i="2"/>
  <c r="AB98" i="7"/>
  <c r="AA98" i="2" s="1"/>
  <c r="W117" i="7"/>
  <c r="V117" i="2" s="1"/>
  <c r="O117" i="2"/>
  <c r="Q106" i="2"/>
  <c r="AN124" i="7"/>
  <c r="H124" i="2"/>
  <c r="AH116" i="7"/>
  <c r="AG116" i="2" s="1"/>
  <c r="T79" i="2"/>
  <c r="Y104" i="7"/>
  <c r="X104" i="2" s="1"/>
  <c r="U82" i="7"/>
  <c r="T73" i="2"/>
  <c r="R85" i="2"/>
  <c r="U84" i="2"/>
  <c r="Q82" i="7"/>
  <c r="W73" i="7"/>
  <c r="P73" i="2"/>
  <c r="AF80" i="7"/>
  <c r="AE80" i="2" s="1"/>
  <c r="W114" i="7"/>
  <c r="V114" i="2" s="1"/>
  <c r="O114" i="2"/>
  <c r="AQ94" i="7"/>
  <c r="AP94" i="2" s="1"/>
  <c r="K94" i="2"/>
  <c r="W109" i="7"/>
  <c r="V109" i="2" s="1"/>
  <c r="O109" i="2"/>
  <c r="L97" i="2"/>
  <c r="O72" i="2"/>
  <c r="X65" i="7"/>
  <c r="AF65" i="7" s="1"/>
  <c r="AE65" i="2" s="1"/>
  <c r="H47" i="2"/>
  <c r="T52" i="7"/>
  <c r="S43" i="2"/>
  <c r="W39" i="2"/>
  <c r="T49" i="2"/>
  <c r="T65" i="2"/>
  <c r="Q55" i="2"/>
  <c r="S89" i="2"/>
  <c r="W54" i="7"/>
  <c r="V54" i="2" s="1"/>
  <c r="O54" i="2"/>
  <c r="P62" i="7"/>
  <c r="W53" i="7"/>
  <c r="O53" i="2"/>
  <c r="U34" i="2"/>
  <c r="R24" i="2"/>
  <c r="I3" i="2"/>
  <c r="AI37" i="7"/>
  <c r="AH37" i="2" s="1"/>
  <c r="R37" i="2"/>
  <c r="S17" i="2"/>
  <c r="T16" i="2"/>
  <c r="AC16" i="7"/>
  <c r="AB16" i="2" s="1"/>
  <c r="AP26" i="7"/>
  <c r="AO26" i="2" s="1"/>
  <c r="X43" i="7"/>
  <c r="AA38" i="7"/>
  <c r="Z38" i="2" s="1"/>
  <c r="AB67" i="7"/>
  <c r="AA106" i="7"/>
  <c r="Z106" i="2" s="1"/>
  <c r="AD85" i="7"/>
  <c r="AC85" i="2" s="1"/>
  <c r="AA145" i="7"/>
  <c r="AC146" i="7"/>
  <c r="AD181" i="7"/>
  <c r="AC177" i="7"/>
  <c r="AB177" i="2" s="1"/>
  <c r="Z198" i="7"/>
  <c r="Y198" i="2" s="1"/>
  <c r="M19" i="2"/>
  <c r="L226" i="2"/>
  <c r="M217" i="2"/>
  <c r="P218" i="2"/>
  <c r="AS235" i="7"/>
  <c r="AR235" i="2" s="1"/>
  <c r="M235" i="2"/>
  <c r="T224" i="2"/>
  <c r="P220" i="2"/>
  <c r="P219" i="2"/>
  <c r="L203" i="2"/>
  <c r="AO200" i="7"/>
  <c r="AN200" i="2" s="1"/>
  <c r="I200" i="2"/>
  <c r="M233" i="2"/>
  <c r="J241" i="2"/>
  <c r="AL218" i="7"/>
  <c r="AK218" i="2" s="1"/>
  <c r="U218" i="2"/>
  <c r="J225" i="2"/>
  <c r="P234" i="2"/>
  <c r="Q242" i="7"/>
  <c r="P233" i="2"/>
  <c r="AI220" i="7"/>
  <c r="AH220" i="2" s="1"/>
  <c r="R220" i="2"/>
  <c r="W224" i="2"/>
  <c r="R219" i="2"/>
  <c r="H230" i="2"/>
  <c r="H229" i="2"/>
  <c r="Q241" i="2"/>
  <c r="M228" i="2"/>
  <c r="Q222" i="2"/>
  <c r="AB203" i="2"/>
  <c r="AP220" i="7"/>
  <c r="AO220" i="2" s="1"/>
  <c r="J220" i="2"/>
  <c r="T240" i="2"/>
  <c r="R222" i="2"/>
  <c r="AJ200" i="7"/>
  <c r="AI200" i="2" s="1"/>
  <c r="AA200" i="2"/>
  <c r="R207" i="2"/>
  <c r="I187" i="2"/>
  <c r="M191" i="2"/>
  <c r="AR208" i="7"/>
  <c r="AQ208" i="2" s="1"/>
  <c r="L208" i="2"/>
  <c r="N190" i="2"/>
  <c r="R176" i="2"/>
  <c r="AJ190" i="7"/>
  <c r="AI190" i="2" s="1"/>
  <c r="AI196" i="7"/>
  <c r="AH196" i="2" s="1"/>
  <c r="S189" i="2"/>
  <c r="AN150" i="7"/>
  <c r="P165" i="2"/>
  <c r="T162" i="7"/>
  <c r="S153" i="2"/>
  <c r="W178" i="7"/>
  <c r="V178" i="2" s="1"/>
  <c r="W166" i="2"/>
  <c r="M156" i="2"/>
  <c r="AB167" i="7"/>
  <c r="AA167" i="2" s="1"/>
  <c r="Q184" i="2"/>
  <c r="AP158" i="7"/>
  <c r="AO158" i="2" s="1"/>
  <c r="J158" i="2"/>
  <c r="AA173" i="7"/>
  <c r="AI173" i="7" s="1"/>
  <c r="AH173" i="2" s="1"/>
  <c r="AG170" i="7"/>
  <c r="AF170" i="2" s="1"/>
  <c r="P170" i="2"/>
  <c r="S175" i="2"/>
  <c r="AL139" i="7"/>
  <c r="AK139" i="2" s="1"/>
  <c r="U139" i="2"/>
  <c r="T139" i="2"/>
  <c r="W156" i="7"/>
  <c r="V156" i="2" s="1"/>
  <c r="AF156" i="7"/>
  <c r="AE156" i="2" s="1"/>
  <c r="O156" i="2"/>
  <c r="Q152" i="2"/>
  <c r="T162" i="2"/>
  <c r="X143" i="2"/>
  <c r="I131" i="2"/>
  <c r="T119" i="2"/>
  <c r="AG134" i="7"/>
  <c r="AF134" i="2" s="1"/>
  <c r="P134" i="2"/>
  <c r="I105" i="2"/>
  <c r="S132" i="7"/>
  <c r="R123" i="2"/>
  <c r="R115" i="2"/>
  <c r="R129" i="2"/>
  <c r="AG120" i="7"/>
  <c r="AF120" i="2" s="1"/>
  <c r="AB114" i="7"/>
  <c r="AA114" i="2" s="1"/>
  <c r="W106" i="7"/>
  <c r="V106" i="2" s="1"/>
  <c r="O106" i="2"/>
  <c r="Y113" i="2"/>
  <c r="Y117" i="7"/>
  <c r="X117" i="2" s="1"/>
  <c r="W103" i="2"/>
  <c r="W78" i="7"/>
  <c r="V78" i="2" s="1"/>
  <c r="AI99" i="7"/>
  <c r="AH99" i="2" s="1"/>
  <c r="S85" i="2"/>
  <c r="I74" i="2"/>
  <c r="AG79" i="7"/>
  <c r="AF79" i="2" s="1"/>
  <c r="W79" i="7"/>
  <c r="V79" i="2" s="1"/>
  <c r="P79" i="2"/>
  <c r="J97" i="2"/>
  <c r="P78" i="2"/>
  <c r="AH105" i="7"/>
  <c r="AG105" i="2" s="1"/>
  <c r="AK114" i="7"/>
  <c r="AJ114" i="2" s="1"/>
  <c r="T114" i="2"/>
  <c r="AG109" i="7"/>
  <c r="AF109" i="2" s="1"/>
  <c r="P109" i="2"/>
  <c r="AT74" i="7"/>
  <c r="AS74" i="2" s="1"/>
  <c r="N74" i="2"/>
  <c r="H81" i="2"/>
  <c r="AS97" i="7"/>
  <c r="AR97" i="2" s="1"/>
  <c r="M97" i="2"/>
  <c r="N64" i="2"/>
  <c r="P47" i="2"/>
  <c r="W56" i="7"/>
  <c r="V56" i="2" s="1"/>
  <c r="O56" i="2"/>
  <c r="M51" i="2"/>
  <c r="AG76" i="7"/>
  <c r="AF76" i="2" s="1"/>
  <c r="P76" i="2"/>
  <c r="R55" i="2"/>
  <c r="T89" i="2"/>
  <c r="P54" i="2"/>
  <c r="Q62" i="7"/>
  <c r="P53" i="2"/>
  <c r="AP79" i="7"/>
  <c r="AO79" i="2" s="1"/>
  <c r="J79" i="2"/>
  <c r="W34" i="7"/>
  <c r="V34" i="2" s="1"/>
  <c r="O34" i="2"/>
  <c r="L31" i="2"/>
  <c r="AO4" i="7"/>
  <c r="AN4" i="2" s="1"/>
  <c r="I4" i="2"/>
  <c r="W27" i="7"/>
  <c r="V27" i="2" s="1"/>
  <c r="O27" i="2"/>
  <c r="AD20" i="7"/>
  <c r="AC20" i="2" s="1"/>
  <c r="S37" i="2"/>
  <c r="T17" i="2"/>
  <c r="AC17" i="7"/>
  <c r="H3" i="2"/>
  <c r="U16" i="2"/>
  <c r="AA26" i="7"/>
  <c r="Z26" i="2" s="1"/>
  <c r="AA54" i="7"/>
  <c r="Z54" i="2" s="1"/>
  <c r="AD39" i="7"/>
  <c r="Z50" i="7"/>
  <c r="AP50" i="7" s="1"/>
  <c r="AO50" i="2" s="1"/>
  <c r="X84" i="7"/>
  <c r="AD93" i="7"/>
  <c r="AL93" i="7" s="1"/>
  <c r="AK93" i="2" s="1"/>
  <c r="AB115" i="7"/>
  <c r="AA115" i="2" s="1"/>
  <c r="AA136" i="7"/>
  <c r="Z136" i="2" s="1"/>
  <c r="Y161" i="7"/>
  <c r="X161" i="2" s="1"/>
  <c r="AB154" i="7"/>
  <c r="J19" i="2"/>
  <c r="J55" i="2"/>
  <c r="AS225" i="7"/>
  <c r="AR225" i="2" s="1"/>
  <c r="M225" i="2"/>
  <c r="S217" i="2"/>
  <c r="I188" i="2"/>
  <c r="K237" i="2"/>
  <c r="N217" i="2"/>
  <c r="Q240" i="2"/>
  <c r="AR235" i="7"/>
  <c r="AQ235" i="2" s="1"/>
  <c r="L235" i="2"/>
  <c r="P242" i="7"/>
  <c r="W233" i="7"/>
  <c r="O233" i="2"/>
  <c r="I220" i="2"/>
  <c r="L210" i="2"/>
  <c r="AS201" i="7"/>
  <c r="AR201" i="2" s="1"/>
  <c r="M201" i="2"/>
  <c r="M241" i="2"/>
  <c r="J233" i="2"/>
  <c r="X226" i="2"/>
  <c r="U219" i="2"/>
  <c r="W231" i="7"/>
  <c r="V231" i="2" s="1"/>
  <c r="L234" i="2"/>
  <c r="K235" i="2"/>
  <c r="AJ231" i="7"/>
  <c r="AI231" i="2" s="1"/>
  <c r="S231" i="2"/>
  <c r="I226" i="2"/>
  <c r="W218" i="2"/>
  <c r="W216" i="7"/>
  <c r="V216" i="2" s="1"/>
  <c r="O216" i="2"/>
  <c r="AI225" i="7"/>
  <c r="AH225" i="2" s="1"/>
  <c r="Z225" i="2"/>
  <c r="Q234" i="2"/>
  <c r="R242" i="7"/>
  <c r="Q233" i="2"/>
  <c r="S220" i="2"/>
  <c r="S219" i="2"/>
  <c r="M231" i="2"/>
  <c r="AG230" i="7"/>
  <c r="AF230" i="2" s="1"/>
  <c r="X230" i="2"/>
  <c r="AI241" i="7"/>
  <c r="AH241" i="2" s="1"/>
  <c r="R241" i="2"/>
  <c r="T214" i="2"/>
  <c r="AQ220" i="7"/>
  <c r="AP220" i="2" s="1"/>
  <c r="K220" i="2"/>
  <c r="U240" i="2"/>
  <c r="J214" i="2"/>
  <c r="L206" i="2"/>
  <c r="T222" i="2"/>
  <c r="S207" i="2"/>
  <c r="AG211" i="7"/>
  <c r="AF211" i="2" s="1"/>
  <c r="AC186" i="7"/>
  <c r="AB186" i="2" s="1"/>
  <c r="O192" i="2"/>
  <c r="I197" i="2"/>
  <c r="AJ186" i="7"/>
  <c r="AI186" i="2" s="1"/>
  <c r="I195" i="2"/>
  <c r="U189" i="2"/>
  <c r="AB184" i="7"/>
  <c r="AA184" i="2" s="1"/>
  <c r="I164" i="2"/>
  <c r="J153" i="2"/>
  <c r="AD156" i="7"/>
  <c r="AC156" i="2" s="1"/>
  <c r="R184" i="2"/>
  <c r="AI158" i="7"/>
  <c r="AH158" i="2" s="1"/>
  <c r="Z158" i="2"/>
  <c r="L173" i="2"/>
  <c r="Q170" i="2"/>
  <c r="AN169" i="7"/>
  <c r="H169" i="2"/>
  <c r="J163" i="2"/>
  <c r="T175" i="2"/>
  <c r="AP159" i="7"/>
  <c r="AO159" i="2" s="1"/>
  <c r="J159" i="2"/>
  <c r="S136" i="2"/>
  <c r="R136" i="2"/>
  <c r="P156" i="2"/>
  <c r="R141" i="2"/>
  <c r="S152" i="2"/>
  <c r="W139" i="7"/>
  <c r="V139" i="2" s="1"/>
  <c r="O139" i="2"/>
  <c r="U119" i="2"/>
  <c r="AF143" i="7"/>
  <c r="AE143" i="2" s="1"/>
  <c r="Q134" i="2"/>
  <c r="AA105" i="7"/>
  <c r="Z105" i="2" s="1"/>
  <c r="H117" i="2"/>
  <c r="S115" i="2"/>
  <c r="M128" i="2"/>
  <c r="S129" i="2"/>
  <c r="AA123" i="7"/>
  <c r="AG111" i="7"/>
  <c r="AF111" i="2" s="1"/>
  <c r="P111" i="2"/>
  <c r="I98" i="2"/>
  <c r="J114" i="2"/>
  <c r="AC124" i="7"/>
  <c r="AB124" i="2" s="1"/>
  <c r="AG106" i="7"/>
  <c r="AF106" i="2" s="1"/>
  <c r="P106" i="2"/>
  <c r="AR124" i="7"/>
  <c r="AQ124" i="2" s="1"/>
  <c r="L124" i="2"/>
  <c r="T122" i="2"/>
  <c r="AG101" i="7"/>
  <c r="AF101" i="2" s="1"/>
  <c r="H78" i="2"/>
  <c r="U85" i="2"/>
  <c r="T82" i="7"/>
  <c r="AJ73" i="7"/>
  <c r="AI73" i="2" s="1"/>
  <c r="S73" i="2"/>
  <c r="AS80" i="7"/>
  <c r="AR80" i="2" s="1"/>
  <c r="R78" i="2"/>
  <c r="AD90" i="7"/>
  <c r="AC90" i="2" s="1"/>
  <c r="L66" i="2"/>
  <c r="R77" i="2"/>
  <c r="AL114" i="7"/>
  <c r="AK114" i="2" s="1"/>
  <c r="U114" i="2"/>
  <c r="Q109" i="2"/>
  <c r="AH91" i="7"/>
  <c r="AG91" i="2" s="1"/>
  <c r="N97" i="2"/>
  <c r="J104" i="2"/>
  <c r="W66" i="7"/>
  <c r="V66" i="2" s="1"/>
  <c r="O66" i="2"/>
  <c r="X47" i="7"/>
  <c r="J47" i="2"/>
  <c r="X48" i="7"/>
  <c r="AN48" i="7" s="1"/>
  <c r="L69" i="2"/>
  <c r="S65" i="2"/>
  <c r="AC49" i="7"/>
  <c r="AB49" i="2" s="1"/>
  <c r="T92" i="2"/>
  <c r="AH65" i="7"/>
  <c r="AG65" i="2" s="1"/>
  <c r="Q65" i="2"/>
  <c r="K64" i="2"/>
  <c r="AI46" i="7"/>
  <c r="AH46" i="2" s="1"/>
  <c r="R46" i="2"/>
  <c r="P56" i="2"/>
  <c r="AH76" i="7"/>
  <c r="AG76" i="2" s="1"/>
  <c r="Q76" i="2"/>
  <c r="S55" i="2"/>
  <c r="Q54" i="2"/>
  <c r="R62" i="7"/>
  <c r="Q53" i="2"/>
  <c r="AA79" i="7"/>
  <c r="Z79" i="2" s="1"/>
  <c r="AT65" i="7"/>
  <c r="AS65" i="2" s="1"/>
  <c r="N65" i="2"/>
  <c r="P34" i="2"/>
  <c r="Q12" i="7"/>
  <c r="W3" i="7"/>
  <c r="P3" i="2"/>
  <c r="W19" i="7"/>
  <c r="V19" i="2" s="1"/>
  <c r="O19" i="2"/>
  <c r="X19" i="7"/>
  <c r="N23" i="2"/>
  <c r="AB24" i="7"/>
  <c r="AA24" i="2" s="1"/>
  <c r="Y58" i="7"/>
  <c r="X58" i="2" s="1"/>
  <c r="Z233" i="7"/>
  <c r="Z238" i="7"/>
  <c r="Y238" i="2" s="1"/>
  <c r="AC218" i="7"/>
  <c r="AB218" i="2" s="1"/>
  <c r="AB217" i="7"/>
  <c r="AA217" i="2" s="1"/>
  <c r="AC187" i="7"/>
  <c r="Z203" i="7"/>
  <c r="AH203" i="7" s="1"/>
  <c r="AG203" i="2" s="1"/>
  <c r="X171" i="7"/>
  <c r="AF171" i="7" s="1"/>
  <c r="AE171" i="2" s="1"/>
  <c r="AB183" i="7"/>
  <c r="AB158" i="7"/>
  <c r="AA158" i="2" s="1"/>
  <c r="AD171" i="7"/>
  <c r="AC171" i="2" s="1"/>
  <c r="Z165" i="7"/>
  <c r="Z197" i="7"/>
  <c r="Y197" i="2" s="1"/>
  <c r="AA193" i="7"/>
  <c r="AI193" i="7" s="1"/>
  <c r="AH193" i="2" s="1"/>
  <c r="X134" i="7"/>
  <c r="AA135" i="7"/>
  <c r="AC148" i="7"/>
  <c r="AD146" i="7"/>
  <c r="AC145" i="7"/>
  <c r="Y133" i="7"/>
  <c r="AD108" i="7"/>
  <c r="X121" i="7"/>
  <c r="AF121" i="7" s="1"/>
  <c r="AE121" i="2" s="1"/>
  <c r="Z134" i="7"/>
  <c r="Y134" i="2" s="1"/>
  <c r="AD101" i="7"/>
  <c r="X123" i="7"/>
  <c r="AN123" i="7" s="1"/>
  <c r="AC87" i="7"/>
  <c r="AB93" i="7"/>
  <c r="AJ93" i="7" s="1"/>
  <c r="AI93" i="2" s="1"/>
  <c r="Y86" i="7"/>
  <c r="X86" i="2" s="1"/>
  <c r="AC73" i="7"/>
  <c r="Y71" i="7"/>
  <c r="Y100" i="7"/>
  <c r="X100" i="2" s="1"/>
  <c r="AD38" i="7"/>
  <c r="AC38" i="2" s="1"/>
  <c r="AC35" i="7"/>
  <c r="AB35" i="2" s="1"/>
  <c r="Y67" i="7"/>
  <c r="Y60" i="7"/>
  <c r="X60" i="2" s="1"/>
  <c r="X60" i="7"/>
  <c r="AF60" i="7" s="1"/>
  <c r="AE60" i="2" s="1"/>
  <c r="Y39" i="7"/>
  <c r="AO39" i="7" s="1"/>
  <c r="AN39" i="2" s="1"/>
  <c r="AD30" i="7"/>
  <c r="X29" i="7"/>
  <c r="AA23" i="7"/>
  <c r="Z27" i="7"/>
  <c r="AP27" i="7" s="1"/>
  <c r="AO27" i="2" s="1"/>
  <c r="X234" i="7"/>
  <c r="AF234" i="7" s="1"/>
  <c r="AE234" i="2" s="1"/>
  <c r="X239" i="7"/>
  <c r="Y220" i="7"/>
  <c r="X220" i="2" s="1"/>
  <c r="X215" i="7"/>
  <c r="Y207" i="7"/>
  <c r="X207" i="2" s="1"/>
  <c r="AB194" i="7"/>
  <c r="AA194" i="2" s="1"/>
  <c r="AA179" i="7"/>
  <c r="Z179" i="2" s="1"/>
  <c r="Z181" i="7"/>
  <c r="Y181" i="2" s="1"/>
  <c r="Y156" i="7"/>
  <c r="X156" i="2" s="1"/>
  <c r="AC165" i="7"/>
  <c r="Y177" i="7"/>
  <c r="X177" i="2" s="1"/>
  <c r="AC188" i="7"/>
  <c r="AB188" i="2" s="1"/>
  <c r="AC178" i="7"/>
  <c r="X161" i="7"/>
  <c r="AF161" i="7" s="1"/>
  <c r="AE161" i="2" s="1"/>
  <c r="AA140" i="7"/>
  <c r="AD147" i="7"/>
  <c r="AC139" i="7"/>
  <c r="AB139" i="2" s="1"/>
  <c r="AB141" i="7"/>
  <c r="AA141" i="2" s="1"/>
  <c r="AD129" i="7"/>
  <c r="AC129" i="2" s="1"/>
  <c r="Y126" i="7"/>
  <c r="X126" i="2" s="1"/>
  <c r="X118" i="7"/>
  <c r="AA107" i="7"/>
  <c r="Z107" i="2" s="1"/>
  <c r="X109" i="7"/>
  <c r="AF109" i="7" s="1"/>
  <c r="AE109" i="2" s="1"/>
  <c r="AC107" i="7"/>
  <c r="AB107" i="2" s="1"/>
  <c r="AD86" i="7"/>
  <c r="AC86" i="2" s="1"/>
  <c r="Y89" i="7"/>
  <c r="X89" i="2" s="1"/>
  <c r="Z85" i="7"/>
  <c r="Y85" i="2" s="1"/>
  <c r="AB71" i="7"/>
  <c r="X56" i="7"/>
  <c r="AF56" i="7" s="1"/>
  <c r="AE56" i="2" s="1"/>
  <c r="X83" i="7"/>
  <c r="AD37" i="7"/>
  <c r="AC37" i="2" s="1"/>
  <c r="AC34" i="7"/>
  <c r="AB34" i="2" s="1"/>
  <c r="Z61" i="7"/>
  <c r="Y61" i="2" s="1"/>
  <c r="Z59" i="7"/>
  <c r="Y59" i="2" s="1"/>
  <c r="Y59" i="7"/>
  <c r="X59" i="2" s="1"/>
  <c r="X36" i="7"/>
  <c r="X33" i="7"/>
  <c r="AN33" i="7" s="1"/>
  <c r="AA71" i="7"/>
  <c r="Z23" i="7"/>
  <c r="Y27" i="7"/>
  <c r="X27" i="2" s="1"/>
  <c r="AB44" i="7"/>
  <c r="AR44" i="7" s="1"/>
  <c r="AQ44" i="2" s="1"/>
  <c r="X233" i="7"/>
  <c r="AF233" i="7" s="1"/>
  <c r="AE233" i="2" s="1"/>
  <c r="Z237" i="7"/>
  <c r="Y237" i="2" s="1"/>
  <c r="AB218" i="7"/>
  <c r="AA218" i="2" s="1"/>
  <c r="AA217" i="7"/>
  <c r="Z217" i="2" s="1"/>
  <c r="AB187" i="7"/>
  <c r="X203" i="7"/>
  <c r="AF203" i="7" s="1"/>
  <c r="AE203" i="2" s="1"/>
  <c r="Y179" i="7"/>
  <c r="Y205" i="7"/>
  <c r="X205" i="2" s="1"/>
  <c r="Y151" i="7"/>
  <c r="AA184" i="7"/>
  <c r="Z184" i="2" s="1"/>
  <c r="Z171" i="7"/>
  <c r="Y171" i="2" s="1"/>
  <c r="X168" i="7"/>
  <c r="AC156" i="7"/>
  <c r="AB156" i="2" s="1"/>
  <c r="Z151" i="7"/>
  <c r="Z135" i="7"/>
  <c r="Y135" i="2" s="1"/>
  <c r="Y138" i="7"/>
  <c r="X138" i="2" s="1"/>
  <c r="AA133" i="7"/>
  <c r="AC170" i="7"/>
  <c r="AB170" i="2" s="1"/>
  <c r="AC129" i="7"/>
  <c r="AB129" i="2" s="1"/>
  <c r="AA119" i="7"/>
  <c r="Z119" i="2" s="1"/>
  <c r="Y131" i="7"/>
  <c r="X131" i="2" s="1"/>
  <c r="Z108" i="7"/>
  <c r="AB101" i="7"/>
  <c r="AA95" i="7"/>
  <c r="Z95" i="2" s="1"/>
  <c r="AA89" i="7"/>
  <c r="Z89" i="2" s="1"/>
  <c r="Z87" i="7"/>
  <c r="Y87" i="2" s="1"/>
  <c r="AD83" i="7"/>
  <c r="AB100" i="7"/>
  <c r="AA100" i="2" s="1"/>
  <c r="Z54" i="7"/>
  <c r="Y54" i="2" s="1"/>
  <c r="AD67" i="7"/>
  <c r="AD35" i="7"/>
  <c r="AC35" i="2" s="1"/>
  <c r="Z67" i="7"/>
  <c r="AA59" i="7"/>
  <c r="Z59" i="2" s="1"/>
  <c r="AB57" i="7"/>
  <c r="AA57" i="2" s="1"/>
  <c r="AA57" i="7"/>
  <c r="Z57" i="2" s="1"/>
  <c r="Z24" i="7"/>
  <c r="Y24" i="2" s="1"/>
  <c r="Y37" i="7"/>
  <c r="X37" i="2" s="1"/>
  <c r="Y34" i="7"/>
  <c r="X34" i="2" s="1"/>
  <c r="AA39" i="7"/>
  <c r="Z44" i="7"/>
  <c r="Y44" i="2" s="1"/>
  <c r="AB223" i="7"/>
  <c r="AR223" i="7" s="1"/>
  <c r="X238" i="7"/>
  <c r="AF238" i="7" s="1"/>
  <c r="AE238" i="2" s="1"/>
  <c r="Y219" i="7"/>
  <c r="X219" i="2" s="1"/>
  <c r="AB207" i="7"/>
  <c r="AA207" i="2" s="1"/>
  <c r="AA185" i="7"/>
  <c r="AA205" i="7"/>
  <c r="Z205" i="2" s="1"/>
  <c r="X179" i="7"/>
  <c r="AC184" i="7"/>
  <c r="AB184" i="2" s="1"/>
  <c r="AA194" i="7"/>
  <c r="Z194" i="2" s="1"/>
  <c r="Y180" i="7"/>
  <c r="X180" i="2" s="1"/>
  <c r="AD168" i="7"/>
  <c r="AC168" i="2" s="1"/>
  <c r="AC161" i="7"/>
  <c r="AB161" i="2" s="1"/>
  <c r="X153" i="7"/>
  <c r="AF153" i="7" s="1"/>
  <c r="AE153" i="2" s="1"/>
  <c r="AB144" i="7"/>
  <c r="AD149" i="7"/>
  <c r="AC136" i="7"/>
  <c r="Z150" i="7"/>
  <c r="Z146" i="7"/>
  <c r="AD126" i="7"/>
  <c r="AC126" i="2" s="1"/>
  <c r="AA118" i="7"/>
  <c r="Z118" i="2" s="1"/>
  <c r="AD137" i="7"/>
  <c r="AC137" i="2" s="1"/>
  <c r="Z107" i="7"/>
  <c r="Y107" i="2" s="1"/>
  <c r="X114" i="7"/>
  <c r="AD88" i="7"/>
  <c r="AC88" i="2" s="1"/>
  <c r="AA88" i="7"/>
  <c r="Z88" i="2" s="1"/>
  <c r="AA86" i="7"/>
  <c r="Z86" i="2" s="1"/>
  <c r="X86" i="7"/>
  <c r="AF86" i="7" s="1"/>
  <c r="AE86" i="2" s="1"/>
  <c r="AD99" i="7"/>
  <c r="AA53" i="7"/>
  <c r="AI53" i="7" s="1"/>
  <c r="AH53" i="2" s="1"/>
  <c r="AC68" i="7"/>
  <c r="AS68" i="7" s="1"/>
  <c r="AR68" i="2" s="1"/>
  <c r="AD34" i="7"/>
  <c r="AC34" i="2" s="1"/>
  <c r="X66" i="7"/>
  <c r="AN66" i="7" s="1"/>
  <c r="AB58" i="7"/>
  <c r="AA58" i="2" s="1"/>
  <c r="AC56" i="7"/>
  <c r="AB56" i="2" s="1"/>
  <c r="AB56" i="7"/>
  <c r="AA56" i="2" s="1"/>
  <c r="Y73" i="7"/>
  <c r="AD26" i="7"/>
  <c r="AB30" i="7"/>
  <c r="X25" i="7"/>
  <c r="AA56" i="7"/>
  <c r="Z56" i="2" s="1"/>
  <c r="AD29" i="7"/>
  <c r="Y23" i="7"/>
  <c r="Y44" i="7"/>
  <c r="X44" i="2" s="1"/>
  <c r="AB216" i="7"/>
  <c r="AA216" i="2" s="1"/>
  <c r="Y237" i="7"/>
  <c r="X237" i="2" s="1"/>
  <c r="AA218" i="7"/>
  <c r="Z218" i="2" s="1"/>
  <c r="AB199" i="7"/>
  <c r="AA199" i="2" s="1"/>
  <c r="AA183" i="7"/>
  <c r="Y194" i="7"/>
  <c r="AD178" i="7"/>
  <c r="X205" i="7"/>
  <c r="AF205" i="7" s="1"/>
  <c r="AE205" i="2" s="1"/>
  <c r="AB180" i="7"/>
  <c r="AA180" i="2" s="1"/>
  <c r="AA177" i="7"/>
  <c r="Z177" i="2" s="1"/>
  <c r="Y165" i="7"/>
  <c r="X165" i="2" s="1"/>
  <c r="X157" i="7"/>
  <c r="AB151" i="7"/>
  <c r="Y137" i="7"/>
  <c r="X137" i="2" s="1"/>
  <c r="Z140" i="7"/>
  <c r="Y140" i="2" s="1"/>
  <c r="AC133" i="7"/>
  <c r="Z148" i="7"/>
  <c r="AB145" i="7"/>
  <c r="AD119" i="7"/>
  <c r="AC119" i="2" s="1"/>
  <c r="AC108" i="7"/>
  <c r="X131" i="7"/>
  <c r="AB134" i="7"/>
  <c r="AA134" i="2" s="1"/>
  <c r="AA111" i="7"/>
  <c r="Z111" i="2" s="1"/>
  <c r="Z77" i="7"/>
  <c r="Y77" i="2" s="1"/>
  <c r="AB87" i="7"/>
  <c r="AA87" i="2" s="1"/>
  <c r="AB85" i="7"/>
  <c r="AA85" i="2" s="1"/>
  <c r="Y85" i="7"/>
  <c r="X85" i="2" s="1"/>
  <c r="Z83" i="7"/>
  <c r="Z47" i="7"/>
  <c r="Y47" i="2" s="1"/>
  <c r="AC67" i="7"/>
  <c r="AD33" i="7"/>
  <c r="AT33" i="7" s="1"/>
  <c r="AA61" i="7"/>
  <c r="Z61" i="2" s="1"/>
  <c r="AC57" i="7"/>
  <c r="AB57" i="2" s="1"/>
  <c r="AD55" i="7"/>
  <c r="AC55" i="2" s="1"/>
  <c r="AC55" i="7"/>
  <c r="AB55" i="2" s="1"/>
  <c r="Z97" i="7"/>
  <c r="Y24" i="7"/>
  <c r="AO24" i="7" s="1"/>
  <c r="AN24" i="2" s="1"/>
  <c r="Z43" i="7"/>
  <c r="AH43" i="7" s="1"/>
  <c r="AG43" i="2" s="1"/>
  <c r="AA55" i="7"/>
  <c r="Z55" i="2" s="1"/>
  <c r="X44" i="7"/>
  <c r="Y223" i="7"/>
  <c r="Z236" i="7"/>
  <c r="Y236" i="2" s="1"/>
  <c r="AA215" i="7"/>
  <c r="AC198" i="7"/>
  <c r="X207" i="7"/>
  <c r="Z205" i="7"/>
  <c r="Y205" i="2" s="1"/>
  <c r="Y176" i="7"/>
  <c r="AB185" i="7"/>
  <c r="AA180" i="7"/>
  <c r="Z180" i="2" s="1"/>
  <c r="AB175" i="7"/>
  <c r="AA175" i="2" s="1"/>
  <c r="Y175" i="7"/>
  <c r="X175" i="2" s="1"/>
  <c r="X176" i="7"/>
  <c r="AF176" i="7" s="1"/>
  <c r="AE176" i="2" s="1"/>
  <c r="AB150" i="7"/>
  <c r="AC135" i="7"/>
  <c r="AA138" i="7"/>
  <c r="AA149" i="7"/>
  <c r="AA147" i="7"/>
  <c r="AA141" i="7"/>
  <c r="Z141" i="2" s="1"/>
  <c r="AB129" i="7"/>
  <c r="AA129" i="2" s="1"/>
  <c r="X126" i="7"/>
  <c r="Z115" i="7"/>
  <c r="Y115" i="2" s="1"/>
  <c r="Y115" i="7"/>
  <c r="AA101" i="7"/>
  <c r="AD76" i="7"/>
  <c r="AC76" i="2" s="1"/>
  <c r="AC86" i="7"/>
  <c r="AC84" i="7"/>
  <c r="Z84" i="7"/>
  <c r="Y84" i="2" s="1"/>
  <c r="AA73" i="7"/>
  <c r="AQ73" i="7" s="1"/>
  <c r="X99" i="7"/>
  <c r="AA66" i="7"/>
  <c r="AA68" i="7"/>
  <c r="AA60" i="7"/>
  <c r="Z60" i="2" s="1"/>
  <c r="AD56" i="7"/>
  <c r="AC56" i="2" s="1"/>
  <c r="AC39" i="7"/>
  <c r="AS39" i="7" s="1"/>
  <c r="AR39" i="2" s="1"/>
  <c r="AD54" i="7"/>
  <c r="AC54" i="2" s="1"/>
  <c r="AC26" i="7"/>
  <c r="AB26" i="2" s="1"/>
  <c r="AA30" i="7"/>
  <c r="X73" i="7"/>
  <c r="X58" i="7"/>
  <c r="AF58" i="7" s="1"/>
  <c r="AE58" i="2" s="1"/>
  <c r="AC29" i="7"/>
  <c r="AB39" i="7"/>
  <c r="AB55" i="7"/>
  <c r="AA55" i="2" s="1"/>
  <c r="AA216" i="7"/>
  <c r="X236" i="7"/>
  <c r="AF236" i="7" s="1"/>
  <c r="AE236" i="2" s="1"/>
  <c r="AC213" i="7"/>
  <c r="AS213" i="7" s="1"/>
  <c r="Y181" i="7"/>
  <c r="Y198" i="7"/>
  <c r="X198" i="2" s="1"/>
  <c r="Z216" i="7"/>
  <c r="Y235" i="7"/>
  <c r="X235" i="2" s="1"/>
  <c r="AB205" i="7"/>
  <c r="AA205" i="2" s="1"/>
  <c r="AB178" i="7"/>
  <c r="AB179" i="7"/>
  <c r="AD198" i="7"/>
  <c r="AC198" i="2" s="1"/>
  <c r="Z178" i="7"/>
  <c r="Y178" i="2" s="1"/>
  <c r="AD199" i="7"/>
  <c r="AD166" i="7"/>
  <c r="AA165" i="7"/>
  <c r="Z165" i="2" s="1"/>
  <c r="X165" i="7"/>
  <c r="AB161" i="7"/>
  <c r="AA161" i="2" s="1"/>
  <c r="AC158" i="7"/>
  <c r="AB158" i="2" s="1"/>
  <c r="AC140" i="7"/>
  <c r="AC149" i="7"/>
  <c r="AC147" i="7"/>
  <c r="AB139" i="7"/>
  <c r="AA139" i="2" s="1"/>
  <c r="AC137" i="7"/>
  <c r="AD121" i="7"/>
  <c r="AD115" i="7"/>
  <c r="AB137" i="7"/>
  <c r="AA137" i="2" s="1"/>
  <c r="Y108" i="7"/>
  <c r="X101" i="7"/>
  <c r="Z95" i="7"/>
  <c r="Y95" i="2" s="1"/>
  <c r="AC93" i="7"/>
  <c r="AK93" i="7" s="1"/>
  <c r="AJ93" i="2" s="1"/>
  <c r="AB29" i="7"/>
  <c r="AD27" i="7"/>
  <c r="X216" i="7"/>
  <c r="AN216" i="7" s="1"/>
  <c r="Z234" i="7"/>
  <c r="Y234" i="2" s="1"/>
  <c r="AB203" i="7"/>
  <c r="AJ203" i="7" s="1"/>
  <c r="AI203" i="2" s="1"/>
  <c r="AA207" i="7"/>
  <c r="Z207" i="2" s="1"/>
  <c r="X178" i="7"/>
  <c r="X194" i="7"/>
  <c r="AD175" i="7"/>
  <c r="AA197" i="7"/>
  <c r="Z197" i="2" s="1"/>
  <c r="AD165" i="7"/>
  <c r="AC165" i="2" s="1"/>
  <c r="AD141" i="7"/>
  <c r="AC141" i="2" s="1"/>
  <c r="X175" i="7"/>
  <c r="Z153" i="7"/>
  <c r="Z156" i="7"/>
  <c r="Y156" i="2" s="1"/>
  <c r="AD138" i="7"/>
  <c r="AD148" i="7"/>
  <c r="X138" i="7"/>
  <c r="AF138" i="7" s="1"/>
  <c r="AE138" i="2" s="1"/>
  <c r="AC154" i="7"/>
  <c r="AS154" i="7" s="1"/>
  <c r="AR154" i="2" s="1"/>
  <c r="AA134" i="7"/>
  <c r="Z134" i="2" s="1"/>
  <c r="AC119" i="7"/>
  <c r="AB119" i="2" s="1"/>
  <c r="AA108" i="7"/>
  <c r="Z108" i="2" s="1"/>
  <c r="X128" i="7"/>
  <c r="AN128" i="7" s="1"/>
  <c r="AC98" i="7"/>
  <c r="X111" i="7"/>
  <c r="AD89" i="7"/>
  <c r="AC89" i="2" s="1"/>
  <c r="AD44" i="7"/>
  <c r="AD77" i="7"/>
  <c r="AC77" i="2" s="1"/>
  <c r="Z221" i="7"/>
  <c r="Y218" i="7"/>
  <c r="X218" i="2" s="1"/>
  <c r="X219" i="7"/>
  <c r="AA199" i="7"/>
  <c r="X198" i="7"/>
  <c r="AF198" i="7" s="1"/>
  <c r="AE198" i="2" s="1"/>
  <c r="X188" i="7"/>
  <c r="AN188" i="7" s="1"/>
  <c r="AC189" i="7"/>
  <c r="AB189" i="2" s="1"/>
  <c r="AB193" i="7"/>
  <c r="AJ193" i="7" s="1"/>
  <c r="AI193" i="2" s="1"/>
  <c r="AB160" i="7"/>
  <c r="AA160" i="2" s="1"/>
  <c r="AD140" i="7"/>
  <c r="AC173" i="7"/>
  <c r="AD151" i="7"/>
  <c r="AB153" i="7"/>
  <c r="X137" i="7"/>
  <c r="AF137" i="7" s="1"/>
  <c r="AE137" i="2" s="1"/>
  <c r="Y140" i="7"/>
  <c r="X140" i="2" s="1"/>
  <c r="AB136" i="7"/>
  <c r="AA136" i="2" s="1"/>
  <c r="Z147" i="7"/>
  <c r="Z145" i="7"/>
  <c r="AD118" i="7"/>
  <c r="Z141" i="7"/>
  <c r="Y141" i="2" s="1"/>
  <c r="AC123" i="7"/>
  <c r="AK123" i="7" s="1"/>
  <c r="AJ123" i="2" s="1"/>
  <c r="AB96" i="7"/>
  <c r="AC113" i="7"/>
  <c r="AS113" i="7" s="1"/>
  <c r="AC88" i="7"/>
  <c r="AB88" i="2" s="1"/>
  <c r="Z88" i="7"/>
  <c r="Y88" i="2" s="1"/>
  <c r="Y87" i="7"/>
  <c r="X87" i="2" s="1"/>
  <c r="Y84" i="7"/>
  <c r="X84" i="2" s="1"/>
  <c r="Y83" i="7"/>
  <c r="AG83" i="7" s="1"/>
  <c r="AF83" i="2" s="1"/>
  <c r="AC78" i="7"/>
  <c r="AB78" i="2" s="1"/>
  <c r="AB68" i="7"/>
  <c r="AB60" i="7"/>
  <c r="AA60" i="2" s="1"/>
  <c r="AB38" i="7"/>
  <c r="AA38" i="2" s="1"/>
  <c r="AA36" i="7"/>
  <c r="Z36" i="2" s="1"/>
  <c r="Z35" i="7"/>
  <c r="Y35" i="2" s="1"/>
  <c r="Y56" i="7"/>
  <c r="X56" i="2" s="1"/>
  <c r="AA29" i="7"/>
  <c r="AQ29" i="7" s="1"/>
  <c r="AP29" i="2" s="1"/>
  <c r="AD23" i="7"/>
  <c r="AC27" i="7"/>
  <c r="AS27" i="7" s="1"/>
  <c r="AR27" i="2" s="1"/>
  <c r="AD24" i="7"/>
  <c r="AT24" i="7" s="1"/>
  <c r="AS24" i="2" s="1"/>
  <c r="AC44" i="7"/>
  <c r="Y241" i="7"/>
  <c r="X241" i="2" s="1"/>
  <c r="Y240" i="7"/>
  <c r="X240" i="2" s="1"/>
  <c r="X237" i="7"/>
  <c r="AC217" i="7"/>
  <c r="X181" i="7"/>
  <c r="AF181" i="7" s="1"/>
  <c r="AE181" i="2" s="1"/>
  <c r="AD194" i="7"/>
  <c r="AC194" i="2" s="1"/>
  <c r="AD179" i="7"/>
  <c r="Y178" i="7"/>
  <c r="Z193" i="7"/>
  <c r="Y154" i="7"/>
  <c r="X184" i="7"/>
  <c r="AN184" i="7" s="1"/>
  <c r="AD188" i="7"/>
  <c r="AC188" i="2" s="1"/>
  <c r="Z161" i="7"/>
  <c r="Y161" i="2" s="1"/>
  <c r="AC144" i="7"/>
  <c r="Y127" i="7"/>
  <c r="AO127" i="7" s="1"/>
  <c r="AN127" i="2" s="1"/>
  <c r="AD136" i="7"/>
  <c r="AA150" i="7"/>
  <c r="AD145" i="7"/>
  <c r="Y141" i="7"/>
  <c r="X141" i="2" s="1"/>
  <c r="Y129" i="7"/>
  <c r="X129" i="2" s="1"/>
  <c r="Y121" i="7"/>
  <c r="X121" i="2" s="1"/>
  <c r="AD134" i="7"/>
  <c r="AC134" i="2" s="1"/>
  <c r="AD110" i="7"/>
  <c r="X136" i="7"/>
  <c r="AF136" i="7" s="1"/>
  <c r="AE136" i="2" s="1"/>
  <c r="X77" i="7"/>
  <c r="AB86" i="7"/>
  <c r="AA86" i="2" s="1"/>
  <c r="AA85" i="7"/>
  <c r="Z85" i="2" s="1"/>
  <c r="AD73" i="7"/>
  <c r="AB95" i="7"/>
  <c r="AA95" i="2" s="1"/>
  <c r="Y53" i="7"/>
  <c r="AG53" i="7" s="1"/>
  <c r="AF53" i="2" s="1"/>
  <c r="Z66" i="7"/>
  <c r="Y66" i="2" s="1"/>
  <c r="AD58" i="7"/>
  <c r="AC58" i="2" s="1"/>
  <c r="AB36" i="7"/>
  <c r="AA36" i="2" s="1"/>
  <c r="AA34" i="7"/>
  <c r="Z34" i="2" s="1"/>
  <c r="Z33" i="7"/>
  <c r="AH33" i="7" s="1"/>
  <c r="AG33" i="2" s="1"/>
  <c r="Z29" i="7"/>
  <c r="AC23" i="7"/>
  <c r="AB27" i="7"/>
  <c r="AR27" i="7" s="1"/>
  <c r="AQ27" i="2" s="1"/>
  <c r="X241" i="7"/>
  <c r="AF241" i="7" s="1"/>
  <c r="AE241" i="2" s="1"/>
  <c r="Z239" i="7"/>
  <c r="Y239" i="2" s="1"/>
  <c r="Z235" i="7"/>
  <c r="Y235" i="2" s="1"/>
  <c r="Y215" i="7"/>
  <c r="X215" i="2" s="1"/>
  <c r="AA178" i="7"/>
  <c r="Z178" i="2" s="1"/>
  <c r="AA203" i="7"/>
  <c r="Y171" i="7"/>
  <c r="X171" i="2" s="1"/>
  <c r="X189" i="7"/>
  <c r="AF189" i="7" s="1"/>
  <c r="AE189" i="2" s="1"/>
  <c r="AB188" i="7"/>
  <c r="AA188" i="2" s="1"/>
  <c r="Z180" i="7"/>
  <c r="Y180" i="2" s="1"/>
  <c r="Z177" i="7"/>
  <c r="Y177" i="2" s="1"/>
  <c r="Z173" i="7"/>
  <c r="AP173" i="7" s="1"/>
  <c r="Y153" i="7"/>
  <c r="AG153" i="7" s="1"/>
  <c r="AF153" i="2" s="1"/>
  <c r="X141" i="7"/>
  <c r="AF141" i="7" s="1"/>
  <c r="AE141" i="2" s="1"/>
  <c r="Z144" i="7"/>
  <c r="X135" i="7"/>
  <c r="Z149" i="7"/>
  <c r="AC141" i="7"/>
  <c r="AB141" i="2" s="1"/>
  <c r="AA137" i="7"/>
  <c r="Z137" i="2" s="1"/>
  <c r="AD127" i="7"/>
  <c r="Y118" i="7"/>
  <c r="X118" i="2" s="1"/>
  <c r="Y123" i="7"/>
  <c r="X108" i="7"/>
  <c r="Z133" i="7"/>
  <c r="AH133" i="7" s="1"/>
  <c r="AG133" i="2" s="1"/>
  <c r="X95" i="7"/>
  <c r="AN95" i="7" s="1"/>
  <c r="AC85" i="7"/>
  <c r="AB84" i="7"/>
  <c r="AA84" i="2" s="1"/>
  <c r="AC71" i="7"/>
  <c r="X78" i="7"/>
  <c r="Z48" i="7"/>
  <c r="Y48" i="2" s="1"/>
  <c r="AC61" i="7"/>
  <c r="AB61" i="2" s="1"/>
  <c r="AC38" i="7"/>
  <c r="AB38" i="2" s="1"/>
  <c r="AB35" i="7"/>
  <c r="AA35" i="2" s="1"/>
  <c r="AA33" i="7"/>
  <c r="AQ33" i="7" s="1"/>
  <c r="AC95" i="7"/>
  <c r="AB95" i="2" s="1"/>
  <c r="AB53" i="7"/>
  <c r="AR53" i="7" s="1"/>
  <c r="X26" i="7"/>
  <c r="AN26" i="7" s="1"/>
  <c r="Z39" i="7"/>
  <c r="Y29" i="7"/>
  <c r="AB23" i="7"/>
  <c r="AR23" i="7" s="1"/>
  <c r="AA27" i="7"/>
  <c r="AQ27" i="7" s="1"/>
  <c r="AP27" i="2" s="1"/>
  <c r="Y234" i="7"/>
  <c r="X234" i="2" s="1"/>
  <c r="Y239" i="7"/>
  <c r="X239" i="2" s="1"/>
  <c r="AA219" i="7"/>
  <c r="Z219" i="2" s="1"/>
  <c r="Y236" i="7"/>
  <c r="X236" i="2" s="1"/>
  <c r="AA198" i="7"/>
  <c r="Z198" i="2" s="1"/>
  <c r="Z191" i="7"/>
  <c r="Y191" i="2" s="1"/>
  <c r="AC179" i="7"/>
  <c r="AD177" i="7"/>
  <c r="AC177" i="2" s="1"/>
  <c r="AC180" i="7"/>
  <c r="AB180" i="2" s="1"/>
  <c r="AC175" i="7"/>
  <c r="AB175" i="2" s="1"/>
  <c r="AA171" i="7"/>
  <c r="Z171" i="2" s="1"/>
  <c r="AC153" i="7"/>
  <c r="AC150" i="7"/>
  <c r="AD135" i="7"/>
  <c r="AC138" i="7"/>
  <c r="AB149" i="7"/>
  <c r="AB147" i="7"/>
  <c r="AA146" i="7"/>
  <c r="X129" i="7"/>
  <c r="AF129" i="7" s="1"/>
  <c r="AE129" i="2" s="1"/>
  <c r="AB119" i="7"/>
  <c r="AA119" i="2" s="1"/>
  <c r="AB131" i="7"/>
  <c r="AA131" i="2" s="1"/>
  <c r="AC134" i="7"/>
  <c r="AB134" i="2" s="1"/>
  <c r="X93" i="7"/>
  <c r="AC105" i="7"/>
  <c r="AB105" i="2" s="1"/>
  <c r="AB88" i="7"/>
  <c r="AA88" i="2" s="1"/>
  <c r="Y105" i="7"/>
  <c r="X105" i="2" s="1"/>
  <c r="X87" i="7"/>
  <c r="AA83" i="7"/>
  <c r="Z99" i="7"/>
  <c r="X53" i="7"/>
  <c r="AF53" i="7" s="1"/>
  <c r="AE53" i="2" s="1"/>
  <c r="AD59" i="7"/>
  <c r="AC59" i="2" s="1"/>
  <c r="AC36" i="7"/>
  <c r="AB36" i="2" s="1"/>
  <c r="AB33" i="7"/>
  <c r="AJ33" i="7" s="1"/>
  <c r="AI33" i="2" s="1"/>
  <c r="Y61" i="7"/>
  <c r="X61" i="2" s="1"/>
  <c r="X61" i="7"/>
  <c r="AF61" i="7" s="1"/>
  <c r="AE61" i="2" s="1"/>
  <c r="AC40" i="7"/>
  <c r="T37" i="2"/>
  <c r="U17" i="2"/>
  <c r="AD17" i="7"/>
  <c r="AC17" i="2" s="1"/>
  <c r="W38" i="7"/>
  <c r="V38" i="2" s="1"/>
  <c r="O38" i="2"/>
  <c r="AE11" i="7"/>
  <c r="W11" i="2"/>
  <c r="X30" i="7"/>
  <c r="AN30" i="7" s="1"/>
  <c r="Y57" i="7"/>
  <c r="X57" i="2" s="1"/>
  <c r="Z7" i="2"/>
  <c r="AI7" i="7"/>
  <c r="AH7" i="2" s="1"/>
  <c r="Z55" i="7"/>
  <c r="Y55" i="2" s="1"/>
  <c r="Z60" i="7"/>
  <c r="Y60" i="2" s="1"/>
  <c r="AD60" i="7"/>
  <c r="AC60" i="2" s="1"/>
  <c r="AB83" i="7"/>
  <c r="AB89" i="7"/>
  <c r="AA89" i="2" s="1"/>
  <c r="AC115" i="7"/>
  <c r="AB115" i="2" s="1"/>
  <c r="AA148" i="7"/>
  <c r="AC151" i="7"/>
  <c r="AC199" i="7"/>
  <c r="AB198" i="7"/>
  <c r="AA198" i="2" s="1"/>
  <c r="AB9" i="2"/>
  <c r="AK9" i="7"/>
  <c r="AJ9" i="2" s="1"/>
  <c r="AC24" i="7"/>
  <c r="K17" i="2"/>
  <c r="P215" i="2"/>
  <c r="O232" i="2"/>
  <c r="L219" i="2"/>
  <c r="AC233" i="2"/>
  <c r="AN226" i="7"/>
  <c r="H226" i="2"/>
  <c r="Q219" i="2"/>
  <c r="AR231" i="7"/>
  <c r="AQ231" i="2" s="1"/>
  <c r="L231" i="2"/>
  <c r="I210" i="2"/>
  <c r="AJ214" i="7"/>
  <c r="AI214" i="2" s="1"/>
  <c r="S214" i="2"/>
  <c r="Q207" i="2"/>
  <c r="AJ230" i="7"/>
  <c r="AI230" i="2" s="1"/>
  <c r="S230" i="2"/>
  <c r="M218" i="2"/>
  <c r="AI234" i="7"/>
  <c r="AH234" i="2" s="1"/>
  <c r="R234" i="2"/>
  <c r="N237" i="2"/>
  <c r="S241" i="2"/>
  <c r="H206" i="2"/>
  <c r="L220" i="2"/>
  <c r="H214" i="2"/>
  <c r="S197" i="2"/>
  <c r="T207" i="2"/>
  <c r="AS195" i="7"/>
  <c r="AR195" i="2" s="1"/>
  <c r="W192" i="7"/>
  <c r="V192" i="2" s="1"/>
  <c r="V183" i="2"/>
  <c r="AG188" i="7"/>
  <c r="AF188" i="2" s="1"/>
  <c r="P188" i="2"/>
  <c r="H189" i="2"/>
  <c r="V212" i="7"/>
  <c r="U203" i="2"/>
  <c r="AD184" i="7"/>
  <c r="AC184" i="2" s="1"/>
  <c r="K184" i="2"/>
  <c r="H186" i="2"/>
  <c r="AA153" i="7"/>
  <c r="AS169" i="7"/>
  <c r="AR169" i="2" s="1"/>
  <c r="M169" i="2"/>
  <c r="P164" i="2"/>
  <c r="N156" i="2"/>
  <c r="W180" i="7"/>
  <c r="V180" i="2" s="1"/>
  <c r="O180" i="2"/>
  <c r="AC173" i="2"/>
  <c r="W170" i="7"/>
  <c r="V170" i="2" s="1"/>
  <c r="O170" i="2"/>
  <c r="AF147" i="7"/>
  <c r="AE147" i="2" s="1"/>
  <c r="P175" i="2"/>
  <c r="AL157" i="7"/>
  <c r="AK157" i="2" s="1"/>
  <c r="AC157" i="2"/>
  <c r="AA159" i="7"/>
  <c r="Z159" i="2" s="1"/>
  <c r="W128" i="7"/>
  <c r="V128" i="2" s="1"/>
  <c r="O128" i="2"/>
  <c r="Q156" i="2"/>
  <c r="W138" i="7"/>
  <c r="V138" i="2" s="1"/>
  <c r="O138" i="2"/>
  <c r="AJ169" i="7"/>
  <c r="AI169" i="2" s="1"/>
  <c r="P139" i="2"/>
  <c r="J131" i="2"/>
  <c r="AR125" i="7"/>
  <c r="AQ125" i="2" s="1"/>
  <c r="R119" i="2"/>
  <c r="AG124" i="7"/>
  <c r="AF124" i="2" s="1"/>
  <c r="P124" i="2"/>
  <c r="W152" i="7"/>
  <c r="V152" i="2" s="1"/>
  <c r="V143" i="2"/>
  <c r="U142" i="7"/>
  <c r="T133" i="2"/>
  <c r="I121" i="2"/>
  <c r="R108" i="2"/>
  <c r="T129" i="2"/>
  <c r="Q111" i="2"/>
  <c r="AK117" i="7"/>
  <c r="AJ117" i="2" s="1"/>
  <c r="T117" i="2"/>
  <c r="AR110" i="7"/>
  <c r="AQ110" i="2" s="1"/>
  <c r="AN98" i="7"/>
  <c r="H98" i="2"/>
  <c r="AA113" i="7"/>
  <c r="AI113" i="7" s="1"/>
  <c r="AH113" i="2" s="1"/>
  <c r="M124" i="2"/>
  <c r="AK97" i="7"/>
  <c r="AJ97" i="2" s="1"/>
  <c r="N91" i="2"/>
  <c r="N73" i="2"/>
  <c r="AF71" i="7"/>
  <c r="AE71" i="2" s="1"/>
  <c r="W71" i="2"/>
  <c r="AH79" i="7"/>
  <c r="AG79" i="2" s="1"/>
  <c r="Q79" i="2"/>
  <c r="T77" i="2"/>
  <c r="W90" i="2"/>
  <c r="R102" i="7"/>
  <c r="Q93" i="2"/>
  <c r="P114" i="2"/>
  <c r="AT94" i="7"/>
  <c r="AS94" i="2" s="1"/>
  <c r="S109" i="2"/>
  <c r="I91" i="2"/>
  <c r="Z103" i="2"/>
  <c r="M104" i="2"/>
  <c r="S102" i="7"/>
  <c r="R93" i="2"/>
  <c r="P66" i="2"/>
  <c r="AA47" i="7"/>
  <c r="Z47" i="2" s="1"/>
  <c r="H48" i="2"/>
  <c r="AL65" i="7"/>
  <c r="AK65" i="2" s="1"/>
  <c r="U65" i="2"/>
  <c r="W60" i="7"/>
  <c r="V60" i="2" s="1"/>
  <c r="O60" i="2"/>
  <c r="W58" i="7"/>
  <c r="V58" i="2" s="1"/>
  <c r="O58" i="2"/>
  <c r="AH56" i="7"/>
  <c r="AG56" i="2" s="1"/>
  <c r="Q56" i="2"/>
  <c r="N51" i="2"/>
  <c r="R76" i="2"/>
  <c r="T55" i="2"/>
  <c r="R54" i="2"/>
  <c r="S62" i="7"/>
  <c r="R53" i="2"/>
  <c r="Q34" i="2"/>
  <c r="M31" i="2"/>
  <c r="U35" i="2"/>
  <c r="AG25" i="7"/>
  <c r="AF25" i="2" s="1"/>
  <c r="X25" i="2"/>
  <c r="Q19" i="2"/>
  <c r="P38" i="2"/>
  <c r="H30" i="2"/>
  <c r="Z6" i="2"/>
  <c r="AI6" i="7"/>
  <c r="AH6" i="2" s="1"/>
  <c r="X57" i="7"/>
  <c r="AF57" i="7" s="1"/>
  <c r="AE57" i="2" s="1"/>
  <c r="AB34" i="7"/>
  <c r="AA34" i="2" s="1"/>
  <c r="AD61" i="7"/>
  <c r="AC61" i="2" s="1"/>
  <c r="X85" i="7"/>
  <c r="AD87" i="7"/>
  <c r="AC87" i="2" s="1"/>
  <c r="AC131" i="7"/>
  <c r="AB131" i="2" s="1"/>
  <c r="AB133" i="7"/>
  <c r="AD150" i="7"/>
  <c r="Z194" i="7"/>
  <c r="Y194" i="2" s="1"/>
  <c r="X213" i="7"/>
  <c r="AF213" i="7" s="1"/>
  <c r="AE213" i="2" s="1"/>
  <c r="X20" i="7"/>
  <c r="AA6" i="2"/>
  <c r="AJ6" i="7"/>
  <c r="AI6" i="2" s="1"/>
  <c r="P26" i="2"/>
  <c r="W26" i="7"/>
  <c r="V26" i="2" s="1"/>
  <c r="M39" i="2"/>
  <c r="J238" i="2"/>
  <c r="R235" i="2"/>
  <c r="Q239" i="2"/>
  <c r="K238" i="2"/>
  <c r="N224" i="2"/>
  <c r="I219" i="2"/>
  <c r="W214" i="7"/>
  <c r="V214" i="2" s="1"/>
  <c r="O214" i="2"/>
  <c r="U237" i="2"/>
  <c r="S240" i="2"/>
  <c r="AT214" i="7"/>
  <c r="AS214" i="2" s="1"/>
  <c r="N214" i="2"/>
  <c r="M240" i="2"/>
  <c r="P216" i="2"/>
  <c r="K225" i="2"/>
  <c r="S242" i="7"/>
  <c r="R233" i="2"/>
  <c r="AO224" i="7"/>
  <c r="AN224" i="2" s="1"/>
  <c r="I224" i="2"/>
  <c r="AO230" i="7"/>
  <c r="AN230" i="2" s="1"/>
  <c r="I230" i="2"/>
  <c r="N228" i="2"/>
  <c r="H211" i="2"/>
  <c r="K217" i="2"/>
  <c r="L241" i="2"/>
  <c r="L233" i="2"/>
  <c r="K234" i="2"/>
  <c r="S229" i="2"/>
  <c r="S216" i="2"/>
  <c r="W235" i="7"/>
  <c r="V235" i="2" s="1"/>
  <c r="O235" i="2"/>
  <c r="S234" i="2"/>
  <c r="T242" i="7"/>
  <c r="S233" i="2"/>
  <c r="W226" i="7"/>
  <c r="V226" i="2" s="1"/>
  <c r="N231" i="2"/>
  <c r="T241" i="2"/>
  <c r="AL225" i="7"/>
  <c r="AK225" i="2" s="1"/>
  <c r="W201" i="7"/>
  <c r="V201" i="2" s="1"/>
  <c r="O201" i="2"/>
  <c r="AA204" i="2"/>
  <c r="H210" i="2"/>
  <c r="M220" i="2"/>
  <c r="AL213" i="7"/>
  <c r="AK213" i="2" s="1"/>
  <c r="M206" i="2"/>
  <c r="W209" i="2"/>
  <c r="AJ208" i="7"/>
  <c r="AI208" i="2" s="1"/>
  <c r="W205" i="7"/>
  <c r="V205" i="2" s="1"/>
  <c r="O205" i="2"/>
  <c r="W199" i="7"/>
  <c r="V199" i="2" s="1"/>
  <c r="H185" i="2"/>
  <c r="AL209" i="7"/>
  <c r="AK209" i="2" s="1"/>
  <c r="Q179" i="2"/>
  <c r="AC176" i="7"/>
  <c r="AB176" i="2" s="1"/>
  <c r="Q188" i="2"/>
  <c r="J197" i="2"/>
  <c r="Y189" i="7"/>
  <c r="X189" i="2" s="1"/>
  <c r="P212" i="7"/>
  <c r="W203" i="7"/>
  <c r="O203" i="2"/>
  <c r="K195" i="2"/>
  <c r="Y186" i="7"/>
  <c r="X186" i="2" s="1"/>
  <c r="AG168" i="7"/>
  <c r="AF168" i="2" s="1"/>
  <c r="P168" i="2"/>
  <c r="Q164" i="2"/>
  <c r="AN166" i="7"/>
  <c r="H166" i="2"/>
  <c r="T180" i="2"/>
  <c r="U167" i="2"/>
  <c r="T167" i="2"/>
  <c r="AF146" i="7"/>
  <c r="AE146" i="2" s="1"/>
  <c r="I163" i="2"/>
  <c r="Q175" i="2"/>
  <c r="AT157" i="7"/>
  <c r="AS157" i="2" s="1"/>
  <c r="N157" i="2"/>
  <c r="AI156" i="7"/>
  <c r="AH156" i="2" s="1"/>
  <c r="R156" i="2"/>
  <c r="AO170" i="7"/>
  <c r="AN170" i="2" s="1"/>
  <c r="I170" i="2"/>
  <c r="P138" i="2"/>
  <c r="Q139" i="2"/>
  <c r="AA131" i="7"/>
  <c r="Z131" i="2" s="1"/>
  <c r="M125" i="2"/>
  <c r="S119" i="2"/>
  <c r="AJ123" i="7"/>
  <c r="AI123" i="2" s="1"/>
  <c r="T132" i="7"/>
  <c r="S123" i="2"/>
  <c r="O152" i="2"/>
  <c r="P142" i="7"/>
  <c r="W133" i="7"/>
  <c r="O133" i="2"/>
  <c r="AB105" i="7"/>
  <c r="AA105" i="2" s="1"/>
  <c r="AB121" i="7"/>
  <c r="AA121" i="2" s="1"/>
  <c r="AJ108" i="7"/>
  <c r="AI108" i="2" s="1"/>
  <c r="S108" i="2"/>
  <c r="U126" i="2"/>
  <c r="I128" i="2"/>
  <c r="U129" i="2"/>
  <c r="R111" i="2"/>
  <c r="I96" i="2"/>
  <c r="L114" i="2"/>
  <c r="R106" i="2"/>
  <c r="AH98" i="7"/>
  <c r="AG98" i="2" s="1"/>
  <c r="Y98" i="2"/>
  <c r="Z106" i="7"/>
  <c r="Y106" i="2" s="1"/>
  <c r="AG94" i="7"/>
  <c r="AF94" i="2" s="1"/>
  <c r="J78" i="2"/>
  <c r="W86" i="7"/>
  <c r="V86" i="2" s="1"/>
  <c r="O86" i="2"/>
  <c r="AG80" i="7"/>
  <c r="AF80" i="2" s="1"/>
  <c r="W80" i="7"/>
  <c r="V80" i="2" s="1"/>
  <c r="P80" i="2"/>
  <c r="S78" i="2"/>
  <c r="AN90" i="7"/>
  <c r="H90" i="2"/>
  <c r="H75" i="2"/>
  <c r="T88" i="2"/>
  <c r="Q114" i="2"/>
  <c r="T109" i="2"/>
  <c r="AC103" i="7"/>
  <c r="J81" i="2"/>
  <c r="AT104" i="7"/>
  <c r="AS104" i="2" s="1"/>
  <c r="N104" i="2"/>
  <c r="U102" i="7"/>
  <c r="T93" i="2"/>
  <c r="Q66" i="2"/>
  <c r="I45" i="2"/>
  <c r="Z70" i="2"/>
  <c r="AI70" i="7"/>
  <c r="AH70" i="2" s="1"/>
  <c r="AB47" i="7"/>
  <c r="AA47" i="2" s="1"/>
  <c r="Y48" i="7"/>
  <c r="X48" i="2" s="1"/>
  <c r="P60" i="2"/>
  <c r="P58" i="2"/>
  <c r="L64" i="2"/>
  <c r="R56" i="2"/>
  <c r="S49" i="2"/>
  <c r="S76" i="2"/>
  <c r="U55" i="2"/>
  <c r="S54" i="2"/>
  <c r="T62" i="7"/>
  <c r="S53" i="2"/>
  <c r="AB79" i="7"/>
  <c r="AA79" i="2" s="1"/>
  <c r="R34" i="2"/>
  <c r="W35" i="7"/>
  <c r="V35" i="2" s="1"/>
  <c r="O35" i="2"/>
  <c r="AO25" i="7"/>
  <c r="AN25" i="2" s="1"/>
  <c r="I25" i="2"/>
  <c r="R19" i="2"/>
  <c r="AA19" i="7"/>
  <c r="Z19" i="2" s="1"/>
  <c r="AC20" i="7"/>
  <c r="AB20" i="2" s="1"/>
  <c r="AC54" i="7"/>
  <c r="AB54" i="2" s="1"/>
  <c r="AN11" i="7"/>
  <c r="H11" i="2"/>
  <c r="Q38" i="2"/>
  <c r="Y30" i="7"/>
  <c r="AO30" i="7" s="1"/>
  <c r="AN30" i="2" s="1"/>
  <c r="Y5" i="2"/>
  <c r="AH5" i="7"/>
  <c r="AG5" i="2" s="1"/>
  <c r="W5" i="2"/>
  <c r="Z71" i="7"/>
  <c r="AB37" i="7"/>
  <c r="AA37" i="2" s="1"/>
  <c r="AD68" i="7"/>
  <c r="AD71" i="7"/>
  <c r="AD107" i="7"/>
  <c r="AC107" i="2" s="1"/>
  <c r="Z119" i="7"/>
  <c r="AB148" i="7"/>
  <c r="X173" i="7"/>
  <c r="AF173" i="7" s="1"/>
  <c r="AE173" i="2" s="1"/>
  <c r="X201" i="7"/>
  <c r="Z213" i="7"/>
  <c r="AA44" i="7"/>
  <c r="U14" i="2"/>
  <c r="AQ6" i="7"/>
  <c r="AP6" i="2" s="1"/>
  <c r="K6" i="2"/>
  <c r="J44" i="2"/>
  <c r="L9" i="2"/>
  <c r="W21" i="7"/>
  <c r="V21" i="2" s="1"/>
  <c r="O21" i="2"/>
  <c r="AI11" i="7"/>
  <c r="AH11" i="2" s="1"/>
  <c r="R11" i="2"/>
  <c r="L16" i="2"/>
  <c r="N18" i="2"/>
  <c r="J66" i="7"/>
  <c r="H16" i="2"/>
  <c r="N13" i="2"/>
  <c r="L86" i="7"/>
  <c r="K35" i="2"/>
  <c r="K54" i="2"/>
  <c r="I88" i="7"/>
  <c r="L56" i="2"/>
  <c r="J87" i="7"/>
  <c r="N58" i="2"/>
  <c r="L87" i="7"/>
  <c r="M96" i="7"/>
  <c r="J78" i="7"/>
  <c r="K95" i="7"/>
  <c r="M83" i="7"/>
  <c r="K109" i="7"/>
  <c r="N119" i="7"/>
  <c r="M105" i="7"/>
  <c r="M116" i="7"/>
  <c r="I129" i="7"/>
  <c r="K134" i="7"/>
  <c r="M144" i="7"/>
  <c r="J139" i="7"/>
  <c r="K133" i="7"/>
  <c r="J149" i="7"/>
  <c r="M148" i="7"/>
  <c r="I140" i="7"/>
  <c r="M168" i="7"/>
  <c r="M158" i="7"/>
  <c r="O166" i="7"/>
  <c r="N141" i="7"/>
  <c r="I180" i="7"/>
  <c r="I181" i="7"/>
  <c r="N178" i="7"/>
  <c r="K204" i="7"/>
  <c r="L194" i="7"/>
  <c r="I207" i="7"/>
  <c r="O198" i="7"/>
  <c r="I218" i="7"/>
  <c r="I41" i="7"/>
  <c r="AK7" i="7"/>
  <c r="AJ7" i="2" s="1"/>
  <c r="AK8" i="7"/>
  <c r="AJ8" i="2" s="1"/>
  <c r="AI8" i="7"/>
  <c r="AH8" i="2" s="1"/>
  <c r="S12" i="2"/>
  <c r="M59" i="2"/>
  <c r="K88" i="7"/>
  <c r="N98" i="7"/>
  <c r="O87" i="7"/>
  <c r="N67" i="7"/>
  <c r="I84" i="7"/>
  <c r="K119" i="7"/>
  <c r="N95" i="7"/>
  <c r="I118" i="7"/>
  <c r="I137" i="7"/>
  <c r="O111" i="7"/>
  <c r="M135" i="7"/>
  <c r="N144" i="7"/>
  <c r="K141" i="7"/>
  <c r="O134" i="7"/>
  <c r="N131" i="7"/>
  <c r="L149" i="7"/>
  <c r="O148" i="7"/>
  <c r="O176" i="7"/>
  <c r="N165" i="7"/>
  <c r="K171" i="7"/>
  <c r="N181" i="7"/>
  <c r="N190" i="7"/>
  <c r="M183" i="7"/>
  <c r="M181" i="7"/>
  <c r="L198" i="7"/>
  <c r="M217" i="7"/>
  <c r="J203" i="7"/>
  <c r="O203" i="7"/>
  <c r="L223" i="7"/>
  <c r="AA41" i="7"/>
  <c r="AK6" i="7"/>
  <c r="AJ6" i="2" s="1"/>
  <c r="AJ7" i="7"/>
  <c r="AI7" i="2" s="1"/>
  <c r="X35" i="7"/>
  <c r="AN35" i="7" s="1"/>
  <c r="I26" i="2"/>
  <c r="AR6" i="7"/>
  <c r="AQ6" i="2" s="1"/>
  <c r="L6" i="2"/>
  <c r="AK4" i="7"/>
  <c r="AJ4" i="2" s="1"/>
  <c r="AB4" i="2"/>
  <c r="AA13" i="2"/>
  <c r="AH26" i="7"/>
  <c r="AG26" i="2" s="1"/>
  <c r="Q26" i="2"/>
  <c r="AS9" i="7"/>
  <c r="AR9" i="2" s="1"/>
  <c r="M9" i="2"/>
  <c r="Y13" i="2"/>
  <c r="AI21" i="7"/>
  <c r="AH21" i="2" s="1"/>
  <c r="R21" i="2"/>
  <c r="AK11" i="7"/>
  <c r="AJ11" i="2" s="1"/>
  <c r="T11" i="2"/>
  <c r="J18" i="2"/>
  <c r="I13" i="2"/>
  <c r="I39" i="2"/>
  <c r="L15" i="2"/>
  <c r="AQ46" i="7"/>
  <c r="AP46" i="2" s="1"/>
  <c r="K46" i="2"/>
  <c r="N75" i="7"/>
  <c r="AQ37" i="7"/>
  <c r="AP37" i="2" s="1"/>
  <c r="K37" i="2"/>
  <c r="K43" i="2"/>
  <c r="J58" i="2"/>
  <c r="J89" i="7"/>
  <c r="J71" i="7"/>
  <c r="N88" i="7"/>
  <c r="N71" i="7"/>
  <c r="N83" i="7"/>
  <c r="I99" i="7"/>
  <c r="N99" i="7"/>
  <c r="N120" i="7"/>
  <c r="I139" i="7"/>
  <c r="L129" i="7"/>
  <c r="N108" i="7"/>
  <c r="J145" i="7"/>
  <c r="M145" i="7"/>
  <c r="J136" i="7"/>
  <c r="M133" i="7"/>
  <c r="K150" i="7"/>
  <c r="N149" i="7"/>
  <c r="L150" i="7"/>
  <c r="M166" i="7"/>
  <c r="M185" i="7"/>
  <c r="K176" i="7"/>
  <c r="I177" i="7"/>
  <c r="O185" i="7"/>
  <c r="M200" i="7"/>
  <c r="N199" i="7"/>
  <c r="I178" i="7"/>
  <c r="J205" i="7"/>
  <c r="O205" i="7"/>
  <c r="K218" i="7"/>
  <c r="J41" i="7"/>
  <c r="AL9" i="7"/>
  <c r="AK9" i="2" s="1"/>
  <c r="Y35" i="7"/>
  <c r="X35" i="2" s="1"/>
  <c r="AG5" i="7"/>
  <c r="AF5" i="2" s="1"/>
  <c r="AG16" i="7"/>
  <c r="AF16" i="2" s="1"/>
  <c r="AD14" i="7"/>
  <c r="AC14" i="2" s="1"/>
  <c r="AO10" i="7"/>
  <c r="AN10" i="2" s="1"/>
  <c r="I10" i="2"/>
  <c r="AS4" i="7"/>
  <c r="AR4" i="2" s="1"/>
  <c r="M4" i="2"/>
  <c r="L27" i="2"/>
  <c r="AS8" i="7"/>
  <c r="AR8" i="2" s="1"/>
  <c r="M8" i="2"/>
  <c r="J29" i="2"/>
  <c r="K3" i="2"/>
  <c r="W9" i="2"/>
  <c r="AJ21" i="7"/>
  <c r="AI21" i="2" s="1"/>
  <c r="S21" i="2"/>
  <c r="R32" i="2"/>
  <c r="AL11" i="7"/>
  <c r="AK11" i="2" s="1"/>
  <c r="U11" i="2"/>
  <c r="I19" i="2"/>
  <c r="AQ21" i="7"/>
  <c r="AP21" i="2" s="1"/>
  <c r="K21" i="2"/>
  <c r="H14" i="2"/>
  <c r="AR13" i="7"/>
  <c r="L13" i="2"/>
  <c r="K16" i="2"/>
  <c r="J34" i="2"/>
  <c r="H57" i="2"/>
  <c r="M54" i="2"/>
  <c r="I59" i="2"/>
  <c r="O90" i="7"/>
  <c r="I73" i="7"/>
  <c r="N89" i="7"/>
  <c r="N73" i="7"/>
  <c r="J84" i="7"/>
  <c r="I107" i="7"/>
  <c r="M107" i="7"/>
  <c r="L101" i="7"/>
  <c r="M127" i="7"/>
  <c r="M129" i="7"/>
  <c r="M115" i="7"/>
  <c r="J151" i="7"/>
  <c r="K146" i="7"/>
  <c r="L139" i="7"/>
  <c r="L136" i="7"/>
  <c r="J154" i="7"/>
  <c r="O150" i="7"/>
  <c r="L151" i="7"/>
  <c r="I171" i="7"/>
  <c r="J153" i="7"/>
  <c r="O178" i="7"/>
  <c r="J180" i="7"/>
  <c r="I199" i="7"/>
  <c r="K206" i="7"/>
  <c r="L204" i="7"/>
  <c r="M179" i="7"/>
  <c r="J207" i="7"/>
  <c r="O207" i="7"/>
  <c r="L218" i="7"/>
  <c r="AB41" i="7"/>
  <c r="X24" i="7"/>
  <c r="AF24" i="7" s="1"/>
  <c r="AE24" i="2" s="1"/>
  <c r="N16" i="2"/>
  <c r="AT9" i="7"/>
  <c r="AS9" i="2" s="1"/>
  <c r="N9" i="2"/>
  <c r="AK21" i="7"/>
  <c r="AJ21" i="2" s="1"/>
  <c r="T21" i="2"/>
  <c r="AF11" i="7"/>
  <c r="AE11" i="2" s="1"/>
  <c r="W11" i="7"/>
  <c r="V11" i="2" s="1"/>
  <c r="O11" i="2"/>
  <c r="H46" i="2"/>
  <c r="K14" i="2"/>
  <c r="M75" i="7"/>
  <c r="J35" i="2"/>
  <c r="J54" i="2"/>
  <c r="N33" i="2"/>
  <c r="L55" i="2"/>
  <c r="H60" i="2"/>
  <c r="M68" i="2"/>
  <c r="M93" i="7"/>
  <c r="M77" i="7"/>
  <c r="O96" i="7"/>
  <c r="I83" i="7"/>
  <c r="I85" i="7"/>
  <c r="O108" i="7"/>
  <c r="N115" i="7"/>
  <c r="N105" i="7"/>
  <c r="L137" i="7"/>
  <c r="N129" i="7"/>
  <c r="L134" i="7"/>
  <c r="I179" i="7"/>
  <c r="J158" i="7"/>
  <c r="M141" i="7"/>
  <c r="N139" i="7"/>
  <c r="O133" i="7"/>
  <c r="I167" i="7"/>
  <c r="M154" i="7"/>
  <c r="I175" i="7"/>
  <c r="J161" i="7"/>
  <c r="I164" i="7"/>
  <c r="K180" i="7"/>
  <c r="O175" i="7"/>
  <c r="J199" i="7"/>
  <c r="O181" i="7"/>
  <c r="M194" i="7"/>
  <c r="J216" i="7"/>
  <c r="M216" i="7"/>
  <c r="I233" i="7"/>
  <c r="X14" i="7"/>
  <c r="AN14" i="7" s="1"/>
  <c r="I21" i="7"/>
  <c r="AG20" i="7"/>
  <c r="AF20" i="2" s="1"/>
  <c r="X20" i="2"/>
  <c r="AH13" i="7"/>
  <c r="AG13" i="2" s="1"/>
  <c r="R22" i="7"/>
  <c r="Q13" i="2"/>
  <c r="AL6" i="7"/>
  <c r="AK6" i="2" s="1"/>
  <c r="AC6" i="2"/>
  <c r="AE7" i="7"/>
  <c r="W7" i="2"/>
  <c r="AT4" i="7"/>
  <c r="AS4" i="2" s="1"/>
  <c r="N4" i="2"/>
  <c r="M27" i="2"/>
  <c r="AT8" i="7"/>
  <c r="AS8" i="2" s="1"/>
  <c r="N8" i="2"/>
  <c r="L3" i="2"/>
  <c r="U21" i="2"/>
  <c r="K33" i="2"/>
  <c r="AP5" i="7"/>
  <c r="AO5" i="2" s="1"/>
  <c r="J5" i="2"/>
  <c r="L17" i="2"/>
  <c r="J33" i="2"/>
  <c r="N19" i="2"/>
  <c r="I49" i="2"/>
  <c r="J15" i="2"/>
  <c r="M85" i="7"/>
  <c r="J36" i="2"/>
  <c r="I43" i="2"/>
  <c r="AO55" i="7"/>
  <c r="AN55" i="2" s="1"/>
  <c r="I55" i="2"/>
  <c r="J67" i="7"/>
  <c r="J60" i="2"/>
  <c r="K86" i="7"/>
  <c r="L96" i="7"/>
  <c r="O86" i="7"/>
  <c r="L71" i="7"/>
  <c r="L95" i="7"/>
  <c r="O83" i="7"/>
  <c r="M109" i="7"/>
  <c r="O117" i="7"/>
  <c r="J118" i="7"/>
  <c r="O138" i="7"/>
  <c r="I108" i="7"/>
  <c r="O135" i="7"/>
  <c r="I141" i="7"/>
  <c r="J133" i="7"/>
  <c r="O145" i="7"/>
  <c r="O146" i="7"/>
  <c r="N136" i="7"/>
  <c r="J135" i="7"/>
  <c r="I156" i="7"/>
  <c r="L179" i="7"/>
  <c r="M171" i="7"/>
  <c r="L176" i="7"/>
  <c r="J175" i="7"/>
  <c r="O177" i="7"/>
  <c r="N200" i="7"/>
  <c r="O188" i="7"/>
  <c r="J178" i="7"/>
  <c r="K203" i="7"/>
  <c r="I217" i="7"/>
  <c r="J233" i="7"/>
  <c r="AC41" i="7"/>
  <c r="X34" i="7"/>
  <c r="Y43" i="7"/>
  <c r="S22" i="7"/>
  <c r="R13" i="2"/>
  <c r="AT6" i="7"/>
  <c r="AS6" i="2" s="1"/>
  <c r="N6" i="2"/>
  <c r="AN7" i="7"/>
  <c r="H7" i="2"/>
  <c r="N44" i="2"/>
  <c r="AH10" i="7"/>
  <c r="AG10" i="2" s="1"/>
  <c r="Y10" i="2"/>
  <c r="N26" i="2"/>
  <c r="AJ10" i="7"/>
  <c r="AI10" i="2" s="1"/>
  <c r="AO16" i="7"/>
  <c r="AN16" i="2" s="1"/>
  <c r="I16" i="2"/>
  <c r="J110" i="7"/>
  <c r="J37" i="2"/>
  <c r="J53" i="2"/>
  <c r="J68" i="7"/>
  <c r="I61" i="2"/>
  <c r="L84" i="7"/>
  <c r="M98" i="7"/>
  <c r="N87" i="7"/>
  <c r="K73" i="7"/>
  <c r="K121" i="7"/>
  <c r="K84" i="7"/>
  <c r="L119" i="7"/>
  <c r="O95" i="7"/>
  <c r="O120" i="7"/>
  <c r="O121" i="7"/>
  <c r="I115" i="7"/>
  <c r="L135" i="7"/>
  <c r="O144" i="7"/>
  <c r="N134" i="7"/>
  <c r="M146" i="7"/>
  <c r="M147" i="7"/>
  <c r="J138" i="7"/>
  <c r="L138" i="7"/>
  <c r="L158" i="7"/>
  <c r="N187" i="7"/>
  <c r="J177" i="7"/>
  <c r="J168" i="7"/>
  <c r="K177" i="7"/>
  <c r="K178" i="7"/>
  <c r="L206" i="7"/>
  <c r="M198" i="7"/>
  <c r="N179" i="7"/>
  <c r="K205" i="7"/>
  <c r="M221" i="7"/>
  <c r="I234" i="7"/>
  <c r="L41" i="7"/>
  <c r="X13" i="7"/>
  <c r="AJ13" i="7"/>
  <c r="AI13" i="2" s="1"/>
  <c r="T22" i="7"/>
  <c r="S13" i="2"/>
  <c r="W4" i="2"/>
  <c r="S26" i="2"/>
  <c r="L29" i="2"/>
  <c r="M3" i="2"/>
  <c r="AN10" i="7"/>
  <c r="H10" i="2"/>
  <c r="N24" i="2"/>
  <c r="AR21" i="7"/>
  <c r="AQ21" i="2" s="1"/>
  <c r="L21" i="2"/>
  <c r="AO9" i="7"/>
  <c r="AN9" i="2" s="1"/>
  <c r="I9" i="2"/>
  <c r="H17" i="2"/>
  <c r="H33" i="2"/>
  <c r="J38" i="2"/>
  <c r="I54" i="2"/>
  <c r="I71" i="7"/>
  <c r="N36" i="2"/>
  <c r="L67" i="7"/>
  <c r="K85" i="7"/>
  <c r="N110" i="7"/>
  <c r="M88" i="7"/>
  <c r="M78" i="7"/>
  <c r="O67" i="7"/>
  <c r="J85" i="7"/>
  <c r="L99" i="7"/>
  <c r="O99" i="7"/>
  <c r="K137" i="7"/>
  <c r="I126" i="7"/>
  <c r="O129" i="7"/>
  <c r="N138" i="7"/>
  <c r="K145" i="7"/>
  <c r="I136" i="7"/>
  <c r="K147" i="7"/>
  <c r="L148" i="7"/>
  <c r="O147" i="7"/>
  <c r="J140" i="7"/>
  <c r="M165" i="7"/>
  <c r="N151" i="7"/>
  <c r="L153" i="7"/>
  <c r="M176" i="7"/>
  <c r="L180" i="7"/>
  <c r="J181" i="7"/>
  <c r="I198" i="7"/>
  <c r="O199" i="7"/>
  <c r="N194" i="7"/>
  <c r="K207" i="7"/>
  <c r="J237" i="7"/>
  <c r="J234" i="7"/>
  <c r="AD41" i="7"/>
  <c r="Y36" i="7"/>
  <c r="X36" i="2" s="1"/>
  <c r="J21" i="7"/>
  <c r="U22" i="7"/>
  <c r="T13" i="2"/>
  <c r="AQ7" i="7"/>
  <c r="AP7" i="2" s="1"/>
  <c r="K7" i="2"/>
  <c r="H24" i="2"/>
  <c r="AO11" i="7"/>
  <c r="AN11" i="2" s="1"/>
  <c r="I11" i="2"/>
  <c r="N25" i="2"/>
  <c r="AP13" i="7"/>
  <c r="J13" i="2"/>
  <c r="AN37" i="7"/>
  <c r="H37" i="2"/>
  <c r="H35" i="2"/>
  <c r="I34" i="2"/>
  <c r="N37" i="2"/>
  <c r="H59" i="2"/>
  <c r="L68" i="7"/>
  <c r="J86" i="7"/>
  <c r="N76" i="7"/>
  <c r="L89" i="7"/>
  <c r="O88" i="7"/>
  <c r="O71" i="7"/>
  <c r="I86" i="7"/>
  <c r="J107" i="7"/>
  <c r="N107" i="7"/>
  <c r="M101" i="7"/>
  <c r="N127" i="7"/>
  <c r="M140" i="7"/>
  <c r="L140" i="7"/>
  <c r="K151" i="7"/>
  <c r="O137" i="7"/>
  <c r="J148" i="7"/>
  <c r="K149" i="7"/>
  <c r="N148" i="7"/>
  <c r="O149" i="7"/>
  <c r="K166" i="7"/>
  <c r="L156" i="7"/>
  <c r="L161" i="7"/>
  <c r="I151" i="7"/>
  <c r="L185" i="7"/>
  <c r="N183" i="7"/>
  <c r="K199" i="7"/>
  <c r="O204" i="7"/>
  <c r="J217" i="7"/>
  <c r="K216" i="7"/>
  <c r="I238" i="7"/>
  <c r="I235" i="7"/>
  <c r="M41" i="7"/>
  <c r="Y13" i="7"/>
  <c r="L18" i="7"/>
  <c r="AF37" i="7"/>
  <c r="AE37" i="2" s="1"/>
  <c r="W37" i="7"/>
  <c r="V37" i="2" s="1"/>
  <c r="O37" i="2"/>
  <c r="W17" i="7"/>
  <c r="V17" i="2" s="1"/>
  <c r="O17" i="2"/>
  <c r="AL15" i="7"/>
  <c r="AK15" i="2" s="1"/>
  <c r="U15" i="2"/>
  <c r="AK5" i="7"/>
  <c r="AJ5" i="2" s="1"/>
  <c r="AB5" i="2"/>
  <c r="V22" i="7"/>
  <c r="U13" i="2"/>
  <c r="N3" i="2"/>
  <c r="AP10" i="7"/>
  <c r="AO10" i="2" s="1"/>
  <c r="J10" i="2"/>
  <c r="AO14" i="7"/>
  <c r="AN14" i="2" s="1"/>
  <c r="I14" i="2"/>
  <c r="AP40" i="7"/>
  <c r="AO40" i="2" s="1"/>
  <c r="J40" i="2"/>
  <c r="I35" i="2"/>
  <c r="J76" i="7"/>
  <c r="I67" i="7"/>
  <c r="L57" i="2"/>
  <c r="K87" i="7"/>
  <c r="I87" i="7"/>
  <c r="J77" i="7"/>
  <c r="O93" i="7"/>
  <c r="O89" i="7"/>
  <c r="J83" i="7"/>
  <c r="J111" i="7"/>
  <c r="N109" i="7"/>
  <c r="J120" i="7"/>
  <c r="O105" i="7"/>
  <c r="I131" i="7"/>
  <c r="J108" i="7"/>
  <c r="K144" i="7"/>
  <c r="J141" i="7"/>
  <c r="K139" i="7"/>
  <c r="L133" i="7"/>
  <c r="J150" i="7"/>
  <c r="M149" i="7"/>
  <c r="K135" i="7"/>
  <c r="O168" i="7"/>
  <c r="O165" i="7"/>
  <c r="N171" i="7"/>
  <c r="I154" i="7"/>
  <c r="L175" i="7"/>
  <c r="L188" i="7"/>
  <c r="O200" i="7"/>
  <c r="I194" i="7"/>
  <c r="I239" i="7"/>
  <c r="J238" i="7"/>
  <c r="J239" i="7"/>
  <c r="J235" i="7"/>
  <c r="X27" i="7"/>
  <c r="N41" i="7"/>
  <c r="AC53" i="7"/>
  <c r="AK53" i="7" s="1"/>
  <c r="AJ53" i="2" s="1"/>
  <c r="N16" i="7"/>
  <c r="M26" i="2"/>
  <c r="R10" i="2"/>
  <c r="AS5" i="7"/>
  <c r="AR5" i="2" s="1"/>
  <c r="M5" i="2"/>
  <c r="Q25" i="2"/>
  <c r="AG10" i="7"/>
  <c r="AF10" i="2" s="1"/>
  <c r="P10" i="2"/>
  <c r="AR7" i="7"/>
  <c r="AQ7" i="2" s="1"/>
  <c r="L7" i="2"/>
  <c r="AN9" i="7"/>
  <c r="H9" i="2"/>
  <c r="AA10" i="7"/>
  <c r="Z10" i="2" s="1"/>
  <c r="I24" i="2"/>
  <c r="M17" i="2"/>
  <c r="H15" i="2"/>
  <c r="N59" i="2"/>
  <c r="I36" i="2"/>
  <c r="K47" i="2"/>
  <c r="N84" i="7"/>
  <c r="M35" i="2"/>
  <c r="I68" i="7"/>
  <c r="K58" i="2"/>
  <c r="N57" i="2"/>
  <c r="K90" i="7"/>
  <c r="O85" i="7"/>
  <c r="N96" i="7"/>
  <c r="J95" i="7"/>
  <c r="M95" i="7"/>
  <c r="N116" i="7"/>
  <c r="K117" i="7"/>
  <c r="L127" i="7"/>
  <c r="K116" i="7"/>
  <c r="M137" i="7"/>
  <c r="J115" i="7"/>
  <c r="M160" i="7"/>
  <c r="L145" i="7"/>
  <c r="L141" i="7"/>
  <c r="K136" i="7"/>
  <c r="O115" i="7"/>
  <c r="N150" i="7"/>
  <c r="M138" i="7"/>
  <c r="K179" i="7"/>
  <c r="N166" i="7"/>
  <c r="L177" i="7"/>
  <c r="I165" i="7"/>
  <c r="M177" i="7"/>
  <c r="L178" i="7"/>
  <c r="O206" i="7"/>
  <c r="O171" i="7"/>
  <c r="J218" i="7"/>
  <c r="N198" i="7"/>
  <c r="I240" i="7"/>
  <c r="I236" i="7"/>
  <c r="X41" i="7"/>
  <c r="L40" i="7"/>
  <c r="P27" i="2"/>
  <c r="U42" i="7"/>
  <c r="T33" i="2"/>
  <c r="Q37" i="2"/>
  <c r="R17" i="2"/>
  <c r="T10" i="2"/>
  <c r="W14" i="7"/>
  <c r="V14" i="2" s="1"/>
  <c r="O14" i="2"/>
  <c r="AL5" i="7"/>
  <c r="AK5" i="2" s="1"/>
  <c r="AC5" i="2"/>
  <c r="T26" i="2"/>
  <c r="AG9" i="7"/>
  <c r="AF9" i="2" s="1"/>
  <c r="X9" i="2"/>
  <c r="K10" i="2"/>
  <c r="X139" i="7"/>
  <c r="AF139" i="7" s="1"/>
  <c r="AE139" i="2" s="1"/>
  <c r="AP4" i="7"/>
  <c r="AO4" i="2" s="1"/>
  <c r="J4" i="2"/>
  <c r="L19" i="2"/>
  <c r="N28" i="2"/>
  <c r="I37" i="2"/>
  <c r="J53" i="7"/>
  <c r="M33" i="7"/>
  <c r="N36" i="7"/>
  <c r="M54" i="7"/>
  <c r="J88" i="7"/>
  <c r="K59" i="7"/>
  <c r="N58" i="7"/>
  <c r="I119" i="7"/>
  <c r="N86" i="7"/>
  <c r="O98" i="7"/>
  <c r="I109" i="7"/>
  <c r="M99" i="7"/>
  <c r="I121" i="7"/>
  <c r="M119" i="7"/>
  <c r="J101" i="7"/>
  <c r="L118" i="7"/>
  <c r="L126" i="7"/>
  <c r="K115" i="7"/>
  <c r="K165" i="7"/>
  <c r="J146" i="7"/>
  <c r="N145" i="7"/>
  <c r="M139" i="7"/>
  <c r="N133" i="7"/>
  <c r="I153" i="7"/>
  <c r="K140" i="7"/>
  <c r="M187" i="7"/>
  <c r="J171" i="7"/>
  <c r="M153" i="7"/>
  <c r="K168" i="7"/>
  <c r="O180" i="7"/>
  <c r="K181" i="7"/>
  <c r="J198" i="7"/>
  <c r="N175" i="7"/>
  <c r="I220" i="7"/>
  <c r="L203" i="7"/>
  <c r="J240" i="7"/>
  <c r="J236" i="7"/>
  <c r="AG15" i="7"/>
  <c r="AF15" i="2" s="1"/>
  <c r="AG21" i="7"/>
  <c r="AF21" i="2" s="1"/>
  <c r="P21" i="2"/>
  <c r="AS7" i="7"/>
  <c r="AR7" i="2" s="1"/>
  <c r="M7" i="2"/>
  <c r="W8" i="2"/>
  <c r="R26" i="2"/>
  <c r="J9" i="2"/>
  <c r="J24" i="2"/>
  <c r="P32" i="2"/>
  <c r="AO5" i="7"/>
  <c r="AN5" i="2" s="1"/>
  <c r="I5" i="2"/>
  <c r="M61" i="2"/>
  <c r="J16" i="2"/>
  <c r="L61" i="2"/>
  <c r="H54" i="2"/>
  <c r="L34" i="2"/>
  <c r="K55" i="2"/>
  <c r="L93" i="7"/>
  <c r="I60" i="2"/>
  <c r="L59" i="2"/>
  <c r="M76" i="7"/>
  <c r="M87" i="7"/>
  <c r="N111" i="7"/>
  <c r="M67" i="7"/>
  <c r="L121" i="7"/>
  <c r="J109" i="7"/>
  <c r="O106" i="7"/>
  <c r="K105" i="7"/>
  <c r="O101" i="7"/>
  <c r="O127" i="7"/>
  <c r="J134" i="7"/>
  <c r="I134" i="7"/>
  <c r="O151" i="7"/>
  <c r="L146" i="7"/>
  <c r="O141" i="7"/>
  <c r="M136" i="7"/>
  <c r="L154" i="7"/>
  <c r="J144" i="7"/>
  <c r="M150" i="7"/>
  <c r="K175" i="7"/>
  <c r="M161" i="7"/>
  <c r="N176" i="7"/>
  <c r="L183" i="7"/>
  <c r="O183" i="7"/>
  <c r="L199" i="7"/>
  <c r="J179" i="7"/>
  <c r="M218" i="7"/>
  <c r="L205" i="7"/>
  <c r="I241" i="7"/>
  <c r="I237" i="7"/>
  <c r="S32" i="2"/>
  <c r="AG6" i="7"/>
  <c r="AF6" i="2" s="1"/>
  <c r="J56" i="2"/>
  <c r="L98" i="7"/>
  <c r="I61" i="7"/>
  <c r="L60" i="7"/>
  <c r="O84" i="7"/>
  <c r="L88" i="7"/>
  <c r="K71" i="7"/>
  <c r="M71" i="7"/>
  <c r="K83" i="7"/>
  <c r="O110" i="7"/>
  <c r="K107" i="7"/>
  <c r="O107" i="7"/>
  <c r="L116" i="7"/>
  <c r="M126" i="7"/>
  <c r="L144" i="7"/>
  <c r="N135" i="7"/>
  <c r="I133" i="7"/>
  <c r="J147" i="7"/>
  <c r="N146" i="7"/>
  <c r="I138" i="7"/>
  <c r="I135" i="7"/>
  <c r="I158" i="7"/>
  <c r="M151" i="7"/>
  <c r="O179" i="7"/>
  <c r="O153" i="7"/>
  <c r="L187" i="7"/>
  <c r="N185" i="7"/>
  <c r="N188" i="7"/>
  <c r="M188" i="7"/>
  <c r="N180" i="7"/>
  <c r="K219" i="7"/>
  <c r="L207" i="7"/>
  <c r="J241" i="7"/>
  <c r="O41" i="7"/>
  <c r="J20" i="7"/>
  <c r="R12" i="2"/>
  <c r="AH7" i="7"/>
  <c r="AG7" i="2" s="1"/>
  <c r="H6" i="2"/>
  <c r="AT7" i="7"/>
  <c r="AS7" i="2" s="1"/>
  <c r="N7" i="2"/>
  <c r="X17" i="7"/>
  <c r="K9" i="2"/>
  <c r="AC10" i="7"/>
  <c r="AB10" i="2" s="1"/>
  <c r="AG11" i="7"/>
  <c r="AF11" i="2" s="1"/>
  <c r="P11" i="2"/>
  <c r="N21" i="2"/>
  <c r="J14" i="2"/>
  <c r="H18" i="2"/>
  <c r="O68" i="7"/>
  <c r="AT40" i="7"/>
  <c r="AS40" i="2" s="1"/>
  <c r="N40" i="2"/>
  <c r="I89" i="7"/>
  <c r="I57" i="2"/>
  <c r="N54" i="2"/>
  <c r="K67" i="7"/>
  <c r="J61" i="2"/>
  <c r="N85" i="7"/>
  <c r="K89" i="7"/>
  <c r="J73" i="7"/>
  <c r="M73" i="7"/>
  <c r="L83" i="7"/>
  <c r="J119" i="7"/>
  <c r="O109" i="7"/>
  <c r="M120" i="7"/>
  <c r="M118" i="7"/>
  <c r="O119" i="7"/>
  <c r="M108" i="7"/>
  <c r="J137" i="7"/>
  <c r="M134" i="7"/>
  <c r="N168" i="7"/>
  <c r="L147" i="7"/>
  <c r="O139" i="7"/>
  <c r="O136" i="7"/>
  <c r="L160" i="7"/>
  <c r="O154" i="7"/>
  <c r="M156" i="7"/>
  <c r="M180" i="7"/>
  <c r="O195" i="7"/>
  <c r="M175" i="7"/>
  <c r="M178" i="7"/>
  <c r="K198" i="7"/>
  <c r="J194" i="7"/>
  <c r="I203" i="7"/>
  <c r="L216" i="7"/>
  <c r="K217" i="7"/>
  <c r="Y41" i="7"/>
  <c r="O15" i="7"/>
  <c r="AJ4" i="7"/>
  <c r="AI4" i="2" s="1"/>
  <c r="K20" i="7"/>
  <c r="U38" i="2"/>
  <c r="S16" i="2"/>
  <c r="AK14" i="7"/>
  <c r="AJ14" i="2" s="1"/>
  <c r="T14" i="2"/>
  <c r="K4" i="2"/>
  <c r="J27" i="2"/>
  <c r="AQ8" i="7"/>
  <c r="AP8" i="2" s="1"/>
  <c r="K8" i="2"/>
  <c r="P22" i="2"/>
  <c r="M10" i="2"/>
  <c r="AH11" i="7"/>
  <c r="AG11" i="2" s="1"/>
  <c r="Q11" i="2"/>
  <c r="M15" i="2"/>
  <c r="N90" i="7"/>
  <c r="K34" i="2"/>
  <c r="L37" i="2"/>
  <c r="M55" i="2"/>
  <c r="K68" i="7"/>
  <c r="M68" i="7"/>
  <c r="M86" i="7"/>
  <c r="N93" i="7"/>
  <c r="N77" i="7"/>
  <c r="N78" i="7"/>
  <c r="O116" i="7"/>
  <c r="K108" i="7"/>
  <c r="N117" i="7"/>
  <c r="K101" i="7"/>
  <c r="I111" i="7"/>
  <c r="O126" i="7"/>
  <c r="L115" i="7"/>
  <c r="O140" i="7"/>
  <c r="N137" i="7"/>
  <c r="N126" i="7"/>
  <c r="K148" i="7"/>
  <c r="N147" i="7"/>
  <c r="K138" i="7"/>
  <c r="J165" i="7"/>
  <c r="J156" i="7"/>
  <c r="I161" i="7"/>
  <c r="N140" i="7"/>
  <c r="O187" i="7"/>
  <c r="N177" i="7"/>
  <c r="L181" i="7"/>
  <c r="M199" i="7"/>
  <c r="K194" i="7"/>
  <c r="I205" i="7"/>
  <c r="O194" i="7"/>
  <c r="Z41" i="7"/>
  <c r="AL8" i="7"/>
  <c r="AK8" i="2" s="1"/>
  <c r="U52" i="2"/>
  <c r="AG7" i="7"/>
  <c r="AF7" i="2" s="1"/>
  <c r="AT45" i="7" l="1"/>
  <c r="AS45" i="2" s="1"/>
  <c r="AL234" i="7"/>
  <c r="AK234" i="2" s="1"/>
  <c r="AL154" i="7"/>
  <c r="AK154" i="2" s="1"/>
  <c r="AT64" i="7"/>
  <c r="AS64" i="2" s="1"/>
  <c r="AT224" i="7"/>
  <c r="AS224" i="2" s="1"/>
  <c r="AG226" i="7"/>
  <c r="AF226" i="2" s="1"/>
  <c r="AK240" i="7"/>
  <c r="AJ240" i="2" s="1"/>
  <c r="Z200" i="2"/>
  <c r="AF240" i="7"/>
  <c r="AE240" i="2" s="1"/>
  <c r="AJ165" i="7"/>
  <c r="AI165" i="2" s="1"/>
  <c r="AQ168" i="7"/>
  <c r="AP168" i="2" s="1"/>
  <c r="Z154" i="2"/>
  <c r="AI51" i="7"/>
  <c r="AH51" i="2" s="1"/>
  <c r="AF124" i="7"/>
  <c r="AE124" i="2" s="1"/>
  <c r="AL210" i="7"/>
  <c r="AK210" i="2" s="1"/>
  <c r="W223" i="2"/>
  <c r="AG155" i="7"/>
  <c r="AF155" i="2" s="1"/>
  <c r="AR228" i="7"/>
  <c r="AQ228" i="2" s="1"/>
  <c r="AL170" i="7"/>
  <c r="AK170" i="2" s="1"/>
  <c r="AP56" i="7"/>
  <c r="AO56" i="2" s="1"/>
  <c r="AR130" i="7"/>
  <c r="AQ130" i="2" s="1"/>
  <c r="AK223" i="7"/>
  <c r="AJ223" i="2" s="1"/>
  <c r="AL96" i="7"/>
  <c r="AK96" i="2" s="1"/>
  <c r="Z25" i="2"/>
  <c r="AO128" i="7"/>
  <c r="AN128" i="2" s="1"/>
  <c r="AH176" i="7"/>
  <c r="AG176" i="2" s="1"/>
  <c r="W50" i="2"/>
  <c r="AO155" i="7"/>
  <c r="AN155" i="2" s="1"/>
  <c r="AP70" i="7"/>
  <c r="AO70" i="2" s="1"/>
  <c r="AJ241" i="7"/>
  <c r="AI241" i="2" s="1"/>
  <c r="AT159" i="7"/>
  <c r="AS159" i="2" s="1"/>
  <c r="W210" i="2"/>
  <c r="AO97" i="7"/>
  <c r="AN97" i="2" s="1"/>
  <c r="AG187" i="7"/>
  <c r="AF187" i="2" s="1"/>
  <c r="AN208" i="7"/>
  <c r="AS209" i="7"/>
  <c r="AR209" i="2" s="1"/>
  <c r="AJ221" i="7"/>
  <c r="AI221" i="2" s="1"/>
  <c r="AJ229" i="7"/>
  <c r="AI229" i="2" s="1"/>
  <c r="AR201" i="7"/>
  <c r="AQ201" i="2" s="1"/>
  <c r="AT46" i="7"/>
  <c r="AS46" i="2" s="1"/>
  <c r="AH185" i="7"/>
  <c r="AG185" i="2" s="1"/>
  <c r="AN204" i="7"/>
  <c r="AM204" i="2" s="1"/>
  <c r="AH114" i="7"/>
  <c r="AG114" i="2" s="1"/>
  <c r="AL164" i="7"/>
  <c r="AK164" i="2" s="1"/>
  <c r="Z40" i="2"/>
  <c r="AT170" i="7"/>
  <c r="AS170" i="2" s="1"/>
  <c r="AJ201" i="7"/>
  <c r="AI201" i="2" s="1"/>
  <c r="AP58" i="7"/>
  <c r="AO58" i="2" s="1"/>
  <c r="AI78" i="7"/>
  <c r="AH78" i="2" s="1"/>
  <c r="AO164" i="7"/>
  <c r="AN164" i="2" s="1"/>
  <c r="AG128" i="7"/>
  <c r="AF128" i="2" s="1"/>
  <c r="AG97" i="7"/>
  <c r="AF97" i="2" s="1"/>
  <c r="AO49" i="7"/>
  <c r="AN49" i="2" s="1"/>
  <c r="AJ109" i="7"/>
  <c r="AI109" i="2" s="1"/>
  <c r="AF170" i="7"/>
  <c r="AE170" i="2" s="1"/>
  <c r="W204" i="2"/>
  <c r="AP19" i="7"/>
  <c r="AO19" i="2" s="1"/>
  <c r="AQ170" i="7"/>
  <c r="AP170" i="2" s="1"/>
  <c r="AT16" i="7"/>
  <c r="AS16" i="2" s="1"/>
  <c r="AK167" i="7"/>
  <c r="AJ167" i="2" s="1"/>
  <c r="AB183" i="2"/>
  <c r="AN206" i="7"/>
  <c r="AM206" i="2" s="1"/>
  <c r="AS205" i="7"/>
  <c r="AR205" i="2" s="1"/>
  <c r="AL200" i="7"/>
  <c r="AK200" i="2" s="1"/>
  <c r="AG17" i="7"/>
  <c r="AF17" i="2" s="1"/>
  <c r="AA43" i="2"/>
  <c r="J292" i="4" s="1"/>
  <c r="AB3" i="7" s="1"/>
  <c r="AR3" i="7" s="1"/>
  <c r="AO229" i="7"/>
  <c r="AN229" i="2" s="1"/>
  <c r="AT226" i="7"/>
  <c r="AS226" i="2" s="1"/>
  <c r="AG69" i="7"/>
  <c r="AF69" i="2" s="1"/>
  <c r="AL81" i="7"/>
  <c r="AK81" i="2" s="1"/>
  <c r="X199" i="2"/>
  <c r="AT21" i="7"/>
  <c r="AS21" i="2" s="1"/>
  <c r="AJ76" i="7"/>
  <c r="AI76" i="2" s="1"/>
  <c r="AG74" i="7"/>
  <c r="AF74" i="2" s="1"/>
  <c r="AK81" i="7"/>
  <c r="AJ81" i="2" s="1"/>
  <c r="AL206" i="7"/>
  <c r="AK206" i="2" s="1"/>
  <c r="AO17" i="7"/>
  <c r="AN17" i="2" s="1"/>
  <c r="Y74" i="2"/>
  <c r="AS163" i="7"/>
  <c r="AR163" i="2" s="1"/>
  <c r="AJ234" i="7"/>
  <c r="AI234" i="2" s="1"/>
  <c r="AS240" i="7"/>
  <c r="AR240" i="2" s="1"/>
  <c r="AH19" i="7"/>
  <c r="AG19" i="2" s="1"/>
  <c r="AR226" i="7"/>
  <c r="AQ226" i="2" s="1"/>
  <c r="Y96" i="2"/>
  <c r="AF76" i="7"/>
  <c r="AE76" i="2" s="1"/>
  <c r="AO193" i="7"/>
  <c r="AN193" i="2" s="1"/>
  <c r="AL64" i="7"/>
  <c r="AK64" i="2" s="1"/>
  <c r="AR229" i="7"/>
  <c r="AQ229" i="2" s="1"/>
  <c r="W110" i="2"/>
  <c r="AG28" i="7"/>
  <c r="AF28" i="2" s="1"/>
  <c r="AN210" i="7"/>
  <c r="AM210" i="2" s="1"/>
  <c r="X91" i="2"/>
  <c r="AJ157" i="7"/>
  <c r="AI157" i="2" s="1"/>
  <c r="AG209" i="7"/>
  <c r="AF209" i="2" s="1"/>
  <c r="AT217" i="7"/>
  <c r="AS217" i="2" s="1"/>
  <c r="AL159" i="7"/>
  <c r="AK159" i="2" s="1"/>
  <c r="AP230" i="7"/>
  <c r="AO230" i="2" s="1"/>
  <c r="AQ238" i="7"/>
  <c r="AP238" i="2" s="1"/>
  <c r="W75" i="2"/>
  <c r="AP36" i="7"/>
  <c r="AO36" i="2" s="1"/>
  <c r="AO59" i="7"/>
  <c r="AN59" i="2" s="1"/>
  <c r="AL25" i="7"/>
  <c r="AK25" i="2" s="1"/>
  <c r="AA173" i="2"/>
  <c r="AO69" i="7"/>
  <c r="AN69" i="2" s="1"/>
  <c r="AH209" i="7"/>
  <c r="AG209" i="2" s="1"/>
  <c r="AO125" i="7"/>
  <c r="AN125" i="2" s="1"/>
  <c r="AB163" i="2"/>
  <c r="AR241" i="7"/>
  <c r="AQ241" i="2" s="1"/>
  <c r="AK231" i="7"/>
  <c r="AJ231" i="2" s="1"/>
  <c r="AR173" i="7"/>
  <c r="AQ173" i="2" s="1"/>
  <c r="AG96" i="7"/>
  <c r="AF96" i="2" s="1"/>
  <c r="AN231" i="7"/>
  <c r="AM231" i="2" s="1"/>
  <c r="AP240" i="7"/>
  <c r="AO240" i="2" s="1"/>
  <c r="AJ233" i="7"/>
  <c r="AI233" i="2" s="1"/>
  <c r="AR233" i="7"/>
  <c r="AQ233" i="2" s="1"/>
  <c r="AQ74" i="7"/>
  <c r="AP74" i="2" s="1"/>
  <c r="AJ16" i="7"/>
  <c r="AI16" i="2" s="1"/>
  <c r="AH157" i="7"/>
  <c r="AG157" i="2" s="1"/>
  <c r="X103" i="2"/>
  <c r="AI236" i="7"/>
  <c r="AH236" i="2" s="1"/>
  <c r="W231" i="2"/>
  <c r="AP157" i="7"/>
  <c r="AO157" i="2" s="1"/>
  <c r="AS100" i="7"/>
  <c r="AR100" i="2" s="1"/>
  <c r="AN54" i="7"/>
  <c r="AM54" i="2" s="1"/>
  <c r="AL21" i="7"/>
  <c r="AK21" i="2" s="1"/>
  <c r="AF229" i="7"/>
  <c r="AE229" i="2" s="1"/>
  <c r="AI129" i="7"/>
  <c r="AH129" i="2" s="1"/>
  <c r="AA143" i="2"/>
  <c r="AS191" i="7"/>
  <c r="AR191" i="2" s="1"/>
  <c r="AQ65" i="7"/>
  <c r="AP65" i="2" s="1"/>
  <c r="AC45" i="2"/>
  <c r="AP28" i="7"/>
  <c r="AO28" i="2" s="1"/>
  <c r="Y28" i="2"/>
  <c r="AC116" i="2"/>
  <c r="AL226" i="7"/>
  <c r="AK226" i="2" s="1"/>
  <c r="AO195" i="7"/>
  <c r="AN195" i="2" s="1"/>
  <c r="AQ114" i="7"/>
  <c r="AP114" i="2" s="1"/>
  <c r="AR143" i="7"/>
  <c r="AQ143" i="2" s="1"/>
  <c r="AN185" i="7"/>
  <c r="AM185" i="2" s="1"/>
  <c r="AR94" i="7"/>
  <c r="AQ94" i="2" s="1"/>
  <c r="AR16" i="7"/>
  <c r="AQ16" i="2" s="1"/>
  <c r="AR26" i="7"/>
  <c r="AQ26" i="2" s="1"/>
  <c r="AF180" i="7"/>
  <c r="AE180" i="2" s="1"/>
  <c r="AC203" i="2"/>
  <c r="AR128" i="7"/>
  <c r="AQ128" i="2" s="1"/>
  <c r="W196" i="2"/>
  <c r="X163" i="2"/>
  <c r="W70" i="2"/>
  <c r="AI74" i="7"/>
  <c r="AH74" i="2" s="1"/>
  <c r="AF185" i="7"/>
  <c r="AE185" i="2" s="1"/>
  <c r="AB143" i="2"/>
  <c r="AP227" i="7"/>
  <c r="AO227" i="2" s="1"/>
  <c r="AK50" i="7"/>
  <c r="AJ50" i="2" s="1"/>
  <c r="AS197" i="7"/>
  <c r="AR197" i="2" s="1"/>
  <c r="AH81" i="7"/>
  <c r="AG81" i="2" s="1"/>
  <c r="AL69" i="7"/>
  <c r="AK69" i="2" s="1"/>
  <c r="AN225" i="7"/>
  <c r="AM225" i="2" s="1"/>
  <c r="AB216" i="2"/>
  <c r="AK28" i="7"/>
  <c r="AJ28" i="2" s="1"/>
  <c r="Z64" i="2"/>
  <c r="AP74" i="7"/>
  <c r="AO74" i="2" s="1"/>
  <c r="AJ237" i="7"/>
  <c r="AI237" i="2" s="1"/>
  <c r="W80" i="2"/>
  <c r="AI155" i="7"/>
  <c r="AH155" i="2" s="1"/>
  <c r="AG148" i="7"/>
  <c r="AF148" i="2" s="1"/>
  <c r="AO98" i="7"/>
  <c r="AN98" i="2" s="1"/>
  <c r="AG169" i="7"/>
  <c r="AF169" i="2" s="1"/>
  <c r="AP163" i="7"/>
  <c r="AO163" i="2" s="1"/>
  <c r="W211" i="2"/>
  <c r="AB110" i="2"/>
  <c r="AG229" i="7"/>
  <c r="AF229" i="2" s="1"/>
  <c r="AN230" i="7"/>
  <c r="AM230" i="2" s="1"/>
  <c r="AK216" i="7"/>
  <c r="AJ216" i="2" s="1"/>
  <c r="AJ126" i="7"/>
  <c r="AI126" i="2" s="1"/>
  <c r="AK48" i="7"/>
  <c r="AJ48" i="2" s="1"/>
  <c r="AF193" i="7"/>
  <c r="AE193" i="2" s="1"/>
  <c r="AL144" i="7"/>
  <c r="AK144" i="2" s="1"/>
  <c r="AR211" i="7"/>
  <c r="AQ211" i="2" s="1"/>
  <c r="AE80" i="7"/>
  <c r="AD80" i="2" s="1"/>
  <c r="AG200" i="7"/>
  <c r="AF200" i="2" s="1"/>
  <c r="AH227" i="7"/>
  <c r="AG227" i="2" s="1"/>
  <c r="AO15" i="7"/>
  <c r="AN15" i="2" s="1"/>
  <c r="W67" i="2"/>
  <c r="AA64" i="2"/>
  <c r="W199" i="2"/>
  <c r="AC49" i="2"/>
  <c r="AH240" i="7"/>
  <c r="AG240" i="2" s="1"/>
  <c r="AL94" i="7"/>
  <c r="AK94" i="2" s="1"/>
  <c r="AI224" i="7"/>
  <c r="AH224" i="2" s="1"/>
  <c r="AC25" i="2"/>
  <c r="AI91" i="7"/>
  <c r="AH91" i="2" s="1"/>
  <c r="AN193" i="7"/>
  <c r="AM193" i="2" s="1"/>
  <c r="AG70" i="7"/>
  <c r="AF70" i="2" s="1"/>
  <c r="AT39" i="7"/>
  <c r="AS39" i="2" s="1"/>
  <c r="AP53" i="7"/>
  <c r="AO53" i="2" s="1"/>
  <c r="AI235" i="7"/>
  <c r="AH235" i="2" s="1"/>
  <c r="AO96" i="7"/>
  <c r="AN96" i="2" s="1"/>
  <c r="AJ240" i="7"/>
  <c r="AI240" i="2" s="1"/>
  <c r="AT28" i="7"/>
  <c r="AS28" i="2" s="1"/>
  <c r="AH25" i="7"/>
  <c r="AG25" i="2" s="1"/>
  <c r="Z13" i="2"/>
  <c r="AG68" i="7"/>
  <c r="AF68" i="2" s="1"/>
  <c r="AL143" i="7"/>
  <c r="AK143" i="2" s="1"/>
  <c r="AH6" i="7"/>
  <c r="AG6" i="2" s="1"/>
  <c r="AG63" i="7"/>
  <c r="AF63" i="2" s="1"/>
  <c r="AH188" i="7"/>
  <c r="AG188" i="2" s="1"/>
  <c r="AQ234" i="7"/>
  <c r="AP234" i="2" s="1"/>
  <c r="AN186" i="7"/>
  <c r="AM186" i="2" s="1"/>
  <c r="AJ65" i="7"/>
  <c r="AI65" i="2" s="1"/>
  <c r="AG206" i="7"/>
  <c r="AF206" i="2" s="1"/>
  <c r="AG227" i="7"/>
  <c r="AF227" i="2" s="1"/>
  <c r="AQ31" i="7"/>
  <c r="AP31" i="2" s="1"/>
  <c r="AL214" i="7"/>
  <c r="AK214" i="2" s="1"/>
  <c r="W144" i="2"/>
  <c r="AG195" i="7"/>
  <c r="AF195" i="2" s="1"/>
  <c r="AK197" i="7"/>
  <c r="AJ197" i="2" s="1"/>
  <c r="AF221" i="7"/>
  <c r="AE221" i="2" s="1"/>
  <c r="AG77" i="7"/>
  <c r="AF77" i="2" s="1"/>
  <c r="AI221" i="7"/>
  <c r="AH221" i="2" s="1"/>
  <c r="AI188" i="7"/>
  <c r="AH188" i="2" s="1"/>
  <c r="AK65" i="7"/>
  <c r="AJ65" i="2" s="1"/>
  <c r="AT241" i="7"/>
  <c r="AS241" i="2" s="1"/>
  <c r="AS15" i="7"/>
  <c r="AR15" i="2" s="1"/>
  <c r="AR66" i="7"/>
  <c r="AQ66" i="2" s="1"/>
  <c r="AF148" i="7"/>
  <c r="AE148" i="2" s="1"/>
  <c r="AK204" i="7"/>
  <c r="AJ204" i="2" s="1"/>
  <c r="AP37" i="7"/>
  <c r="AO37" i="2" s="1"/>
  <c r="AL189" i="7"/>
  <c r="AK189" i="2" s="1"/>
  <c r="AJ64" i="7"/>
  <c r="AI64" i="2" s="1"/>
  <c r="W100" i="2"/>
  <c r="AP30" i="7"/>
  <c r="AO30" i="2" s="1"/>
  <c r="AJ94" i="7"/>
  <c r="AI94" i="2" s="1"/>
  <c r="AT143" i="7"/>
  <c r="W117" i="2"/>
  <c r="AJ211" i="7"/>
  <c r="AI211" i="2" s="1"/>
  <c r="AQ233" i="7"/>
  <c r="AP233" i="2" s="1"/>
  <c r="AF21" i="7"/>
  <c r="AE21" i="2" s="1"/>
  <c r="AH38" i="7"/>
  <c r="AG38" i="2" s="1"/>
  <c r="AT237" i="7"/>
  <c r="AS237" i="2" s="1"/>
  <c r="AC50" i="2"/>
  <c r="AQ90" i="7"/>
  <c r="AP90" i="2" s="1"/>
  <c r="AN116" i="7"/>
  <c r="AM116" i="2" s="1"/>
  <c r="AN148" i="7"/>
  <c r="AM148" i="2" s="1"/>
  <c r="AT189" i="7"/>
  <c r="AS189" i="2" s="1"/>
  <c r="AS155" i="7"/>
  <c r="AR155" i="2" s="1"/>
  <c r="AE164" i="7"/>
  <c r="AD164" i="2" s="1"/>
  <c r="Y229" i="2"/>
  <c r="AK127" i="7"/>
  <c r="AJ127" i="2" s="1"/>
  <c r="AL190" i="7"/>
  <c r="AK190" i="2" s="1"/>
  <c r="AQ235" i="7"/>
  <c r="AP235" i="2" s="1"/>
  <c r="AN195" i="7"/>
  <c r="AM195" i="2" s="1"/>
  <c r="AO187" i="7"/>
  <c r="AN187" i="2" s="1"/>
  <c r="AF54" i="7"/>
  <c r="AE54" i="2" s="1"/>
  <c r="AK159" i="7"/>
  <c r="AJ159" i="2" s="1"/>
  <c r="AO225" i="7"/>
  <c r="AN225" i="2" s="1"/>
  <c r="AK236" i="7"/>
  <c r="AJ236" i="2" s="1"/>
  <c r="AQ224" i="7"/>
  <c r="AP224" i="2" s="1"/>
  <c r="AL46" i="7"/>
  <c r="AK46" i="2" s="1"/>
  <c r="AG99" i="7"/>
  <c r="AF99" i="2" s="1"/>
  <c r="AQ13" i="7"/>
  <c r="AP13" i="2" s="1"/>
  <c r="AB25" i="2"/>
  <c r="AG231" i="7"/>
  <c r="AF231" i="2" s="1"/>
  <c r="AG225" i="7"/>
  <c r="AF225" i="2" s="1"/>
  <c r="AJ81" i="7"/>
  <c r="AI81" i="2" s="1"/>
  <c r="W167" i="2"/>
  <c r="AK206" i="7"/>
  <c r="AJ206" i="2" s="1"/>
  <c r="AG66" i="7"/>
  <c r="AF66" i="2" s="1"/>
  <c r="W230" i="2"/>
  <c r="AJ224" i="7"/>
  <c r="AI224" i="2" s="1"/>
  <c r="AJ220" i="7"/>
  <c r="AI220" i="2" s="1"/>
  <c r="W221" i="2"/>
  <c r="AR46" i="7"/>
  <c r="AQ46" i="2" s="1"/>
  <c r="AP170" i="7"/>
  <c r="AO170" i="2" s="1"/>
  <c r="AC193" i="2"/>
  <c r="AJ46" i="7"/>
  <c r="AI46" i="2" s="1"/>
  <c r="AE70" i="7"/>
  <c r="AD70" i="2" s="1"/>
  <c r="W97" i="2"/>
  <c r="W225" i="2"/>
  <c r="AI31" i="7"/>
  <c r="AH31" i="2" s="1"/>
  <c r="Z163" i="2"/>
  <c r="AS206" i="7"/>
  <c r="AR206" i="2" s="1"/>
  <c r="Y226" i="2"/>
  <c r="AR210" i="7"/>
  <c r="AQ210" i="2" s="1"/>
  <c r="AB74" i="2"/>
  <c r="AH70" i="7"/>
  <c r="AG70" i="2" s="1"/>
  <c r="AQ130" i="7"/>
  <c r="AP130" i="2" s="1"/>
  <c r="W208" i="2"/>
  <c r="AR186" i="7"/>
  <c r="AQ186" i="2" s="1"/>
  <c r="AK227" i="7"/>
  <c r="AJ227" i="2" s="1"/>
  <c r="AO231" i="7"/>
  <c r="AN231" i="2" s="1"/>
  <c r="Z65" i="2"/>
  <c r="AG228" i="7"/>
  <c r="AF228" i="2" s="1"/>
  <c r="AJ107" i="7"/>
  <c r="AI107" i="2" s="1"/>
  <c r="W106" i="2"/>
  <c r="AP25" i="7"/>
  <c r="AO25" i="2" s="1"/>
  <c r="AH46" i="7"/>
  <c r="AG46" i="2" s="1"/>
  <c r="AI114" i="7"/>
  <c r="AH114" i="2" s="1"/>
  <c r="AG190" i="7"/>
  <c r="AF190" i="2" s="1"/>
  <c r="AK116" i="7"/>
  <c r="AJ116" i="2" s="1"/>
  <c r="AH186" i="7"/>
  <c r="AG186" i="2" s="1"/>
  <c r="AT36" i="7"/>
  <c r="AS36" i="2" s="1"/>
  <c r="X81" i="2"/>
  <c r="AC183" i="2"/>
  <c r="AK47" i="7"/>
  <c r="AJ47" i="2" s="1"/>
  <c r="AB13" i="2"/>
  <c r="AG49" i="7"/>
  <c r="AF49" i="2" s="1"/>
  <c r="W164" i="2"/>
  <c r="AP38" i="7"/>
  <c r="AO38" i="2" s="1"/>
  <c r="AO163" i="7"/>
  <c r="AQ200" i="7"/>
  <c r="AP200" i="2" s="1"/>
  <c r="AI130" i="7"/>
  <c r="AH130" i="2" s="1"/>
  <c r="AH164" i="7"/>
  <c r="AG164" i="2" s="1"/>
  <c r="AJ26" i="7"/>
  <c r="AI26" i="2" s="1"/>
  <c r="AJ54" i="7"/>
  <c r="AI54" i="2" s="1"/>
  <c r="AJ78" i="7"/>
  <c r="AI78" i="2" s="1"/>
  <c r="Y230" i="2"/>
  <c r="AN211" i="7"/>
  <c r="AM211" i="2" s="1"/>
  <c r="AH226" i="7"/>
  <c r="AG226" i="2" s="1"/>
  <c r="AR220" i="7"/>
  <c r="AQ220" i="2" s="1"/>
  <c r="AH109" i="7"/>
  <c r="AG109" i="2" s="1"/>
  <c r="AP114" i="7"/>
  <c r="AO114" i="2" s="1"/>
  <c r="AK214" i="7"/>
  <c r="AJ214" i="2" s="1"/>
  <c r="AR234" i="7"/>
  <c r="AQ234" i="2" s="1"/>
  <c r="AK191" i="7"/>
  <c r="AJ191" i="2" s="1"/>
  <c r="AP225" i="7"/>
  <c r="AO225" i="2" s="1"/>
  <c r="Y225" i="2"/>
  <c r="AJ130" i="7"/>
  <c r="AI130" i="2" s="1"/>
  <c r="AL169" i="7"/>
  <c r="AK169" i="2" s="1"/>
  <c r="AL48" i="7"/>
  <c r="AK48" i="2" s="1"/>
  <c r="W116" i="2"/>
  <c r="AJ215" i="7"/>
  <c r="AI215" i="2" s="1"/>
  <c r="X160" i="2"/>
  <c r="AP185" i="7"/>
  <c r="AO185" i="2" s="1"/>
  <c r="AI238" i="7"/>
  <c r="AH238" i="2" s="1"/>
  <c r="AJ226" i="7"/>
  <c r="AI226" i="2" s="1"/>
  <c r="AH211" i="7"/>
  <c r="AG211" i="2" s="1"/>
  <c r="AO70" i="7"/>
  <c r="AN70" i="2" s="1"/>
  <c r="AH175" i="7"/>
  <c r="AG175" i="2" s="1"/>
  <c r="X193" i="2"/>
  <c r="AO91" i="7"/>
  <c r="AN91" i="2" s="1"/>
  <c r="AP131" i="7"/>
  <c r="AO131" i="2" s="1"/>
  <c r="AG164" i="7"/>
  <c r="AF164" i="2" s="1"/>
  <c r="AI90" i="7"/>
  <c r="AH90" i="2" s="1"/>
  <c r="AT69" i="7"/>
  <c r="AS69" i="2" s="1"/>
  <c r="W206" i="2"/>
  <c r="AS63" i="7"/>
  <c r="AR63" i="2" s="1"/>
  <c r="AJ77" i="7"/>
  <c r="AI77" i="2" s="1"/>
  <c r="AG107" i="7"/>
  <c r="AF107" i="2" s="1"/>
  <c r="AS236" i="7"/>
  <c r="AR236" i="2" s="1"/>
  <c r="AR215" i="7"/>
  <c r="AQ215" i="2" s="1"/>
  <c r="AG65" i="7"/>
  <c r="AF65" i="2" s="1"/>
  <c r="AO103" i="7"/>
  <c r="AN103" i="2" s="1"/>
  <c r="AH30" i="7"/>
  <c r="AG30" i="2" s="1"/>
  <c r="AG113" i="7"/>
  <c r="AF113" i="2" s="1"/>
  <c r="AJ228" i="7"/>
  <c r="AI228" i="2" s="1"/>
  <c r="AQ213" i="7"/>
  <c r="AP213" i="2" s="1"/>
  <c r="AP110" i="7"/>
  <c r="AO110" i="2" s="1"/>
  <c r="AQ163" i="7"/>
  <c r="AP163" i="2" s="1"/>
  <c r="AO160" i="7"/>
  <c r="AN160" i="2" s="1"/>
  <c r="AE225" i="7"/>
  <c r="AD225" i="2" s="1"/>
  <c r="AR225" i="7"/>
  <c r="AQ225" i="2" s="1"/>
  <c r="AE214" i="7"/>
  <c r="AD214" i="2" s="1"/>
  <c r="AS210" i="7"/>
  <c r="AR210" i="2" s="1"/>
  <c r="AE94" i="7"/>
  <c r="AT219" i="7"/>
  <c r="AS219" i="2" s="1"/>
  <c r="AN94" i="7"/>
  <c r="AM94" i="2" s="1"/>
  <c r="AS226" i="7"/>
  <c r="AR226" i="2" s="1"/>
  <c r="AS50" i="7"/>
  <c r="AR50" i="2" s="1"/>
  <c r="AQ230" i="7"/>
  <c r="AP230" i="2" s="1"/>
  <c r="Z93" i="2"/>
  <c r="AC13" i="2"/>
  <c r="AQ190" i="7"/>
  <c r="AP190" i="2" s="1"/>
  <c r="AT48" i="7"/>
  <c r="AS48" i="2" s="1"/>
  <c r="AI64" i="7"/>
  <c r="AH64" i="2" s="1"/>
  <c r="W45" i="2"/>
  <c r="Y199" i="2"/>
  <c r="AR49" i="7"/>
  <c r="AQ49" i="2" s="1"/>
  <c r="AO64" i="7"/>
  <c r="AN64" i="2" s="1"/>
  <c r="AT81" i="7"/>
  <c r="AS81" i="2" s="1"/>
  <c r="AE206" i="7"/>
  <c r="AD206" i="2" s="1"/>
  <c r="AP184" i="7"/>
  <c r="AO184" i="2" s="1"/>
  <c r="AH131" i="7"/>
  <c r="AG131" i="2" s="1"/>
  <c r="AL195" i="7"/>
  <c r="AK195" i="2" s="1"/>
  <c r="W28" i="2"/>
  <c r="AT51" i="7"/>
  <c r="AS51" i="2" s="1"/>
  <c r="AG216" i="7"/>
  <c r="AF216" i="2" s="1"/>
  <c r="AP16" i="7"/>
  <c r="AO16" i="2" s="1"/>
  <c r="AO26" i="7"/>
  <c r="AN26" i="2" s="1"/>
  <c r="AG26" i="7"/>
  <c r="AF26" i="2" s="1"/>
  <c r="AI170" i="7"/>
  <c r="AH170" i="2" s="1"/>
  <c r="AN75" i="7"/>
  <c r="AM75" i="2" s="1"/>
  <c r="X204" i="2"/>
  <c r="AN31" i="7"/>
  <c r="AQ211" i="7"/>
  <c r="AP211" i="2" s="1"/>
  <c r="Z232" i="7"/>
  <c r="AH232" i="7" s="1"/>
  <c r="AG232" i="2" s="1"/>
  <c r="AP229" i="7"/>
  <c r="AO229" i="2" s="1"/>
  <c r="AR19" i="7"/>
  <c r="AQ19" i="2" s="1"/>
  <c r="AQ195" i="7"/>
  <c r="AP195" i="2" s="1"/>
  <c r="AR81" i="7"/>
  <c r="AQ81" i="2" s="1"/>
  <c r="AE195" i="7"/>
  <c r="AD195" i="2" s="1"/>
  <c r="AJ49" i="7"/>
  <c r="AI49" i="2" s="1"/>
  <c r="AH64" i="7"/>
  <c r="AG64" i="2" s="1"/>
  <c r="AF38" i="7"/>
  <c r="AE38" i="2" s="1"/>
  <c r="AO214" i="7"/>
  <c r="AN214" i="2" s="1"/>
  <c r="AR240" i="7"/>
  <c r="AQ240" i="2" s="1"/>
  <c r="AJ206" i="7"/>
  <c r="AI206" i="2" s="1"/>
  <c r="AG55" i="7"/>
  <c r="AF55" i="2" s="1"/>
  <c r="AK46" i="7"/>
  <c r="AJ46" i="2" s="1"/>
  <c r="AS118" i="7"/>
  <c r="AR118" i="2" s="1"/>
  <c r="AR157" i="7"/>
  <c r="AQ157" i="2" s="1"/>
  <c r="AK209" i="7"/>
  <c r="AJ209" i="2" s="1"/>
  <c r="AI81" i="7"/>
  <c r="AH81" i="2" s="1"/>
  <c r="AQ81" i="7"/>
  <c r="AP81" i="2" s="1"/>
  <c r="AJ225" i="7"/>
  <c r="AI225" i="2" s="1"/>
  <c r="AK221" i="7"/>
  <c r="AJ221" i="2" s="1"/>
  <c r="AN45" i="7"/>
  <c r="AM45" i="2" s="1"/>
  <c r="AT211" i="7"/>
  <c r="AS211" i="2" s="1"/>
  <c r="N211" i="2"/>
  <c r="AP211" i="7"/>
  <c r="AO211" i="2" s="1"/>
  <c r="J211" i="2"/>
  <c r="AI28" i="7"/>
  <c r="AH28" i="2" s="1"/>
  <c r="AQ28" i="7"/>
  <c r="AP28" i="2" s="1"/>
  <c r="AB17" i="2"/>
  <c r="AS17" i="7"/>
  <c r="AR17" i="2" s="1"/>
  <c r="AP215" i="7"/>
  <c r="AO215" i="2" s="1"/>
  <c r="J215" i="2"/>
  <c r="W49" i="2"/>
  <c r="AF49" i="7"/>
  <c r="AE49" i="2" s="1"/>
  <c r="AB43" i="2"/>
  <c r="K292" i="4" s="1"/>
  <c r="AC3" i="7" s="1"/>
  <c r="AS43" i="7"/>
  <c r="AR43" i="2" s="1"/>
  <c r="AK43" i="7"/>
  <c r="AJ43" i="2" s="1"/>
  <c r="AS227" i="7"/>
  <c r="AR227" i="2" s="1"/>
  <c r="M227" i="2"/>
  <c r="Z76" i="2"/>
  <c r="AQ76" i="7"/>
  <c r="AP76" i="2" s="1"/>
  <c r="AI76" i="7"/>
  <c r="AH76" i="2" s="1"/>
  <c r="J125" i="2"/>
  <c r="J169" i="2"/>
  <c r="AP169" i="7"/>
  <c r="AO169" i="2" s="1"/>
  <c r="AO46" i="7"/>
  <c r="AN46" i="2" s="1"/>
  <c r="I46" i="2"/>
  <c r="X139" i="2"/>
  <c r="AG139" i="7"/>
  <c r="AF139" i="2" s="1"/>
  <c r="AT161" i="7"/>
  <c r="AS161" i="2" s="1"/>
  <c r="N161" i="2"/>
  <c r="AI50" i="7"/>
  <c r="AH50" i="2" s="1"/>
  <c r="Z50" i="2"/>
  <c r="AT191" i="7"/>
  <c r="AS191" i="2" s="1"/>
  <c r="Y207" i="2"/>
  <c r="AH207" i="7"/>
  <c r="AG207" i="2" s="1"/>
  <c r="AE46" i="7"/>
  <c r="AD46" i="2" s="1"/>
  <c r="W46" i="2"/>
  <c r="AF46" i="7"/>
  <c r="AE46" i="2" s="1"/>
  <c r="AN46" i="7"/>
  <c r="AM46" i="2" s="1"/>
  <c r="L117" i="2"/>
  <c r="AR117" i="7"/>
  <c r="AQ117" i="2" s="1"/>
  <c r="Z28" i="2"/>
  <c r="J130" i="2"/>
  <c r="AP130" i="7"/>
  <c r="AO130" i="2" s="1"/>
  <c r="X174" i="2"/>
  <c r="AG174" i="7"/>
  <c r="AF174" i="2" s="1"/>
  <c r="AC98" i="2"/>
  <c r="AL98" i="7"/>
  <c r="AK98" i="2" s="1"/>
  <c r="X197" i="2"/>
  <c r="AG197" i="7"/>
  <c r="AF197" i="2" s="1"/>
  <c r="AA209" i="2"/>
  <c r="AR209" i="7"/>
  <c r="AQ209" i="2" s="1"/>
  <c r="AR204" i="7"/>
  <c r="AQ204" i="2" s="1"/>
  <c r="L204" i="2"/>
  <c r="W125" i="2"/>
  <c r="AF125" i="7"/>
  <c r="AE125" i="2" s="1"/>
  <c r="Z77" i="2"/>
  <c r="AI77" i="7"/>
  <c r="AH77" i="2" s="1"/>
  <c r="AL113" i="7"/>
  <c r="AK113" i="2" s="1"/>
  <c r="AT113" i="7"/>
  <c r="AS113" i="2" s="1"/>
  <c r="AQ25" i="7"/>
  <c r="AP25" i="2" s="1"/>
  <c r="K25" i="2"/>
  <c r="AL31" i="7"/>
  <c r="AK31" i="2" s="1"/>
  <c r="M226" i="2"/>
  <c r="AP103" i="7"/>
  <c r="AO103" i="2" s="1"/>
  <c r="J103" i="2"/>
  <c r="AT220" i="7"/>
  <c r="AS220" i="2" s="1"/>
  <c r="N220" i="2"/>
  <c r="AB51" i="2"/>
  <c r="AK51" i="7"/>
  <c r="AJ51" i="2" s="1"/>
  <c r="Y78" i="2"/>
  <c r="AH78" i="7"/>
  <c r="AG78" i="2" s="1"/>
  <c r="AP124" i="7"/>
  <c r="AO124" i="2" s="1"/>
  <c r="J124" i="2"/>
  <c r="AB224" i="2"/>
  <c r="AC232" i="7"/>
  <c r="AB232" i="2" s="1"/>
  <c r="AE224" i="7"/>
  <c r="W96" i="2"/>
  <c r="AN96" i="7"/>
  <c r="AM96" i="2" s="1"/>
  <c r="AB121" i="2"/>
  <c r="AK121" i="7"/>
  <c r="AJ121" i="2" s="1"/>
  <c r="Y130" i="2"/>
  <c r="AH130" i="7"/>
  <c r="AG130" i="2" s="1"/>
  <c r="Y125" i="2"/>
  <c r="AH125" i="7"/>
  <c r="AG125" i="2" s="1"/>
  <c r="AH103" i="7"/>
  <c r="AG103" i="2" s="1"/>
  <c r="Y103" i="2"/>
  <c r="X19" i="2"/>
  <c r="AG19" i="7"/>
  <c r="AF19" i="2" s="1"/>
  <c r="Y124" i="2"/>
  <c r="AH124" i="7"/>
  <c r="AG124" i="2" s="1"/>
  <c r="AB219" i="2"/>
  <c r="AK219" i="7"/>
  <c r="AJ219" i="2" s="1"/>
  <c r="Y201" i="2"/>
  <c r="AH201" i="7"/>
  <c r="AG201" i="2" s="1"/>
  <c r="Y228" i="2"/>
  <c r="AP228" i="7"/>
  <c r="AO228" i="2" s="1"/>
  <c r="AS64" i="7"/>
  <c r="AR64" i="2" s="1"/>
  <c r="M64" i="2"/>
  <c r="AN97" i="7"/>
  <c r="AM97" i="2" s="1"/>
  <c r="AP78" i="7"/>
  <c r="AO78" i="2" s="1"/>
  <c r="H196" i="2"/>
  <c r="AN63" i="7"/>
  <c r="AM63" i="2" s="1"/>
  <c r="AK77" i="7"/>
  <c r="AJ77" i="2" s="1"/>
  <c r="Y166" i="2"/>
  <c r="AI210" i="7"/>
  <c r="AH210" i="2" s="1"/>
  <c r="N241" i="2"/>
  <c r="K230" i="2"/>
  <c r="X166" i="2"/>
  <c r="N189" i="2"/>
  <c r="AJ219" i="7"/>
  <c r="AI219" i="2" s="1"/>
  <c r="AN224" i="7"/>
  <c r="AM224" i="2" s="1"/>
  <c r="Z228" i="2"/>
  <c r="N219" i="2"/>
  <c r="AQ236" i="7"/>
  <c r="AP236" i="2" s="1"/>
  <c r="W69" i="2"/>
  <c r="AT167" i="7"/>
  <c r="AS167" i="2" s="1"/>
  <c r="AN197" i="7"/>
  <c r="AM197" i="2" s="1"/>
  <c r="AN187" i="7"/>
  <c r="AM187" i="2" s="1"/>
  <c r="AI240" i="7"/>
  <c r="AH240" i="2" s="1"/>
  <c r="AE163" i="7"/>
  <c r="AM163" i="7" s="1"/>
  <c r="AL163" i="2" s="1"/>
  <c r="AB120" i="2"/>
  <c r="AH167" i="7"/>
  <c r="AG167" i="2" s="1"/>
  <c r="AQ77" i="7"/>
  <c r="AP77" i="2" s="1"/>
  <c r="AN50" i="7"/>
  <c r="AM50" i="2" s="1"/>
  <c r="AP80" i="7"/>
  <c r="AO80" i="2" s="1"/>
  <c r="L111" i="2"/>
  <c r="AP167" i="7"/>
  <c r="AO167" i="2" s="1"/>
  <c r="AL221" i="7"/>
  <c r="AK221" i="2" s="1"/>
  <c r="L45" i="2"/>
  <c r="AF96" i="7"/>
  <c r="AE96" i="2" s="1"/>
  <c r="AN228" i="7"/>
  <c r="AM228" i="2" s="1"/>
  <c r="AO28" i="7"/>
  <c r="AN28" i="2" s="1"/>
  <c r="AK58" i="7"/>
  <c r="AJ58" i="2" s="1"/>
  <c r="AN144" i="7"/>
  <c r="AM144" i="2" s="1"/>
  <c r="J76" i="2"/>
  <c r="AG214" i="7"/>
  <c r="AF214" i="2" s="1"/>
  <c r="AT218" i="7"/>
  <c r="AS218" i="2" s="1"/>
  <c r="AK64" i="7"/>
  <c r="AJ64" i="2" s="1"/>
  <c r="AN105" i="7"/>
  <c r="AM105" i="2" s="1"/>
  <c r="AA50" i="2"/>
  <c r="AJ50" i="7"/>
  <c r="AI50" i="2" s="1"/>
  <c r="AS157" i="7"/>
  <c r="AR157" i="2" s="1"/>
  <c r="AN104" i="7"/>
  <c r="AM104" i="2" s="1"/>
  <c r="H104" i="2"/>
  <c r="Z104" i="2"/>
  <c r="AI104" i="7"/>
  <c r="AH104" i="2" s="1"/>
  <c r="Y219" i="2"/>
  <c r="AH219" i="7"/>
  <c r="AG219" i="2" s="1"/>
  <c r="AS25" i="7"/>
  <c r="AR25" i="2" s="1"/>
  <c r="M25" i="2"/>
  <c r="AS94" i="7"/>
  <c r="AR94" i="2" s="1"/>
  <c r="AO99" i="7"/>
  <c r="AN99" i="2" s="1"/>
  <c r="AP223" i="7"/>
  <c r="AO223" i="2" s="1"/>
  <c r="J223" i="2"/>
  <c r="AP126" i="7"/>
  <c r="AO126" i="2" s="1"/>
  <c r="J126" i="2"/>
  <c r="AH231" i="7"/>
  <c r="AG231" i="2" s="1"/>
  <c r="Y231" i="2"/>
  <c r="Z160" i="2"/>
  <c r="AI160" i="7"/>
  <c r="AH160" i="2" s="1"/>
  <c r="AC235" i="2"/>
  <c r="AL235" i="7"/>
  <c r="AK235" i="2" s="1"/>
  <c r="AF160" i="7"/>
  <c r="AE160" i="2" s="1"/>
  <c r="W160" i="2"/>
  <c r="AB155" i="2"/>
  <c r="AE155" i="7"/>
  <c r="AD155" i="2" s="1"/>
  <c r="AK233" i="7"/>
  <c r="AJ233" i="2" s="1"/>
  <c r="AS233" i="7"/>
  <c r="AC236" i="2"/>
  <c r="AT236" i="7"/>
  <c r="AS236" i="2" s="1"/>
  <c r="AA239" i="2"/>
  <c r="AR239" i="7"/>
  <c r="AQ239" i="2" s="1"/>
  <c r="AJ239" i="7"/>
  <c r="AI239" i="2" s="1"/>
  <c r="AA238" i="2"/>
  <c r="AR238" i="7"/>
  <c r="AQ238" i="2" s="1"/>
  <c r="Y210" i="2"/>
  <c r="AP210" i="7"/>
  <c r="AO210" i="2" s="1"/>
  <c r="AB239" i="2"/>
  <c r="AS239" i="7"/>
  <c r="AR239" i="2" s="1"/>
  <c r="AB211" i="2"/>
  <c r="AS211" i="7"/>
  <c r="AR211" i="2" s="1"/>
  <c r="AC230" i="2"/>
  <c r="AT230" i="7"/>
  <c r="AS230" i="2" s="1"/>
  <c r="AA227" i="2"/>
  <c r="AR227" i="7"/>
  <c r="AQ227" i="2" s="1"/>
  <c r="AJ227" i="7"/>
  <c r="AI227" i="2" s="1"/>
  <c r="AT215" i="7"/>
  <c r="AS215" i="2" s="1"/>
  <c r="N215" i="2"/>
  <c r="AN69" i="7"/>
  <c r="H69" i="2"/>
  <c r="AK75" i="7"/>
  <c r="AJ75" i="2" s="1"/>
  <c r="AB75" i="2"/>
  <c r="Y94" i="2"/>
  <c r="AH94" i="7"/>
  <c r="AG94" i="2" s="1"/>
  <c r="Z169" i="2"/>
  <c r="AI169" i="7"/>
  <c r="AH169" i="2" s="1"/>
  <c r="AB228" i="2"/>
  <c r="AS228" i="7"/>
  <c r="AR228" i="2" s="1"/>
  <c r="AS101" i="7"/>
  <c r="AR101" i="2" s="1"/>
  <c r="AP186" i="7"/>
  <c r="AO186" i="2" s="1"/>
  <c r="AE45" i="7"/>
  <c r="AD45" i="2" s="1"/>
  <c r="AG119" i="7"/>
  <c r="AF119" i="2" s="1"/>
  <c r="AT130" i="7"/>
  <c r="AS130" i="2" s="1"/>
  <c r="N130" i="2"/>
  <c r="AO190" i="7"/>
  <c r="AN190" i="2" s="1"/>
  <c r="I190" i="2"/>
  <c r="AR17" i="7"/>
  <c r="AQ17" i="2" s="1"/>
  <c r="AS221" i="7"/>
  <c r="AR221" i="2" s="1"/>
  <c r="AC228" i="2"/>
  <c r="AL228" i="7"/>
  <c r="AK228" i="2" s="1"/>
  <c r="AR237" i="7"/>
  <c r="AQ237" i="2" s="1"/>
  <c r="L237" i="2"/>
  <c r="N39" i="2"/>
  <c r="AH9" i="7"/>
  <c r="AG9" i="2" s="1"/>
  <c r="AO19" i="7"/>
  <c r="AN19" i="2" s="1"/>
  <c r="AH37" i="7"/>
  <c r="AG37" i="2" s="1"/>
  <c r="AN27" i="7"/>
  <c r="AM27" i="2" s="1"/>
  <c r="AQ14" i="7"/>
  <c r="AP14" i="2" s="1"/>
  <c r="AE209" i="7"/>
  <c r="AD209" i="2" s="1"/>
  <c r="N209" i="2"/>
  <c r="J240" i="2"/>
  <c r="AL237" i="7"/>
  <c r="AK237" i="2" s="1"/>
  <c r="M50" i="2"/>
  <c r="H70" i="2"/>
  <c r="AC163" i="2"/>
  <c r="J195" i="2"/>
  <c r="AO23" i="7"/>
  <c r="AN23" i="2" s="1"/>
  <c r="AP23" i="7"/>
  <c r="AL219" i="7"/>
  <c r="AK219" i="2" s="1"/>
  <c r="AI228" i="7"/>
  <c r="AH228" i="2" s="1"/>
  <c r="AI176" i="7"/>
  <c r="AH176" i="2" s="1"/>
  <c r="AJ17" i="7"/>
  <c r="AI17" i="2" s="1"/>
  <c r="AL130" i="7"/>
  <c r="AK130" i="2" s="1"/>
  <c r="AK118" i="7"/>
  <c r="AJ118" i="2" s="1"/>
  <c r="AQ186" i="7"/>
  <c r="AP186" i="2" s="1"/>
  <c r="AL120" i="7"/>
  <c r="AK120" i="2" s="1"/>
  <c r="AB220" i="2"/>
  <c r="Z195" i="2"/>
  <c r="AN74" i="7"/>
  <c r="AM74" i="2" s="1"/>
  <c r="AJ196" i="7"/>
  <c r="AI196" i="2" s="1"/>
  <c r="AK130" i="7"/>
  <c r="AJ130" i="2" s="1"/>
  <c r="AN174" i="7"/>
  <c r="AM174" i="2" s="1"/>
  <c r="I206" i="2"/>
  <c r="AK228" i="7"/>
  <c r="AJ228" i="2" s="1"/>
  <c r="AL217" i="7"/>
  <c r="AK217" i="2" s="1"/>
  <c r="W31" i="2"/>
  <c r="AL131" i="7"/>
  <c r="AK131" i="2" s="1"/>
  <c r="K211" i="2"/>
  <c r="AK211" i="7"/>
  <c r="AJ211" i="2" s="1"/>
  <c r="AL230" i="7"/>
  <c r="AK230" i="2" s="1"/>
  <c r="AJ31" i="7"/>
  <c r="AI31" i="2" s="1"/>
  <c r="AA31" i="2"/>
  <c r="AC125" i="2"/>
  <c r="AL125" i="7"/>
  <c r="AK125" i="2" s="1"/>
  <c r="AK193" i="7"/>
  <c r="AJ193" i="2" s="1"/>
  <c r="AB193" i="2"/>
  <c r="AQ231" i="7"/>
  <c r="AP231" i="2" s="1"/>
  <c r="K231" i="2"/>
  <c r="AE204" i="7"/>
  <c r="AD204" i="2" s="1"/>
  <c r="AL133" i="7"/>
  <c r="AK133" i="2" s="1"/>
  <c r="AC133" i="2"/>
  <c r="AI43" i="7"/>
  <c r="AH43" i="2" s="1"/>
  <c r="Z43" i="2"/>
  <c r="I292" i="4" s="1"/>
  <c r="AA3" i="7" s="1"/>
  <c r="AF190" i="7"/>
  <c r="AE190" i="2" s="1"/>
  <c r="AE190" i="7"/>
  <c r="AD190" i="2" s="1"/>
  <c r="AE196" i="7"/>
  <c r="AD196" i="2" s="1"/>
  <c r="AI237" i="7"/>
  <c r="AH237" i="2" s="1"/>
  <c r="AG217" i="7"/>
  <c r="AF217" i="2" s="1"/>
  <c r="X47" i="2"/>
  <c r="AG47" i="7"/>
  <c r="AF47" i="2" s="1"/>
  <c r="AO47" i="7"/>
  <c r="AN47" i="2" s="1"/>
  <c r="M21" i="2"/>
  <c r="I18" i="2"/>
  <c r="AP81" i="7"/>
  <c r="AO81" i="2" s="1"/>
  <c r="Z233" i="2"/>
  <c r="AI213" i="7"/>
  <c r="AH213" i="2" s="1"/>
  <c r="I209" i="2"/>
  <c r="AK224" i="7"/>
  <c r="AJ224" i="2" s="1"/>
  <c r="H143" i="2"/>
  <c r="AH217" i="7"/>
  <c r="AG217" i="2" s="1"/>
  <c r="AK220" i="7"/>
  <c r="AJ220" i="2" s="1"/>
  <c r="W94" i="2"/>
  <c r="AQ210" i="7"/>
  <c r="AP210" i="2" s="1"/>
  <c r="N45" i="2"/>
  <c r="AJ48" i="7"/>
  <c r="AI48" i="2" s="1"/>
  <c r="AS46" i="7"/>
  <c r="AR46" i="2" s="1"/>
  <c r="W105" i="2"/>
  <c r="AJ113" i="7"/>
  <c r="AI113" i="2" s="1"/>
  <c r="AT221" i="7"/>
  <c r="AS221" i="2" s="1"/>
  <c r="AR224" i="7"/>
  <c r="AQ224" i="2" s="1"/>
  <c r="Y53" i="2"/>
  <c r="N50" i="2"/>
  <c r="AR15" i="7"/>
  <c r="AQ15" i="2" s="1"/>
  <c r="AA242" i="7"/>
  <c r="Z242" i="2" s="1"/>
  <c r="AI5" i="7"/>
  <c r="AH5" i="2" s="1"/>
  <c r="AK207" i="7"/>
  <c r="AJ207" i="2" s="1"/>
  <c r="AD212" i="7"/>
  <c r="AC212" i="2" s="1"/>
  <c r="AT23" i="7"/>
  <c r="AS23" i="2" s="1"/>
  <c r="AO197" i="7"/>
  <c r="AN197" i="2" s="1"/>
  <c r="M210" i="2"/>
  <c r="AA206" i="2"/>
  <c r="L49" i="2"/>
  <c r="AF106" i="7"/>
  <c r="AE106" i="2" s="1"/>
  <c r="AT190" i="7"/>
  <c r="AS190" i="2" s="1"/>
  <c r="AP241" i="7"/>
  <c r="AO241" i="2" s="1"/>
  <c r="AI186" i="7"/>
  <c r="AH186" i="2" s="1"/>
  <c r="AJ176" i="7"/>
  <c r="AI176" i="2" s="1"/>
  <c r="AI14" i="7"/>
  <c r="AH14" i="2" s="1"/>
  <c r="AL70" i="7"/>
  <c r="AK70" i="2" s="1"/>
  <c r="AL91" i="7"/>
  <c r="AK91" i="2" s="1"/>
  <c r="L229" i="2"/>
  <c r="AL117" i="7"/>
  <c r="AK117" i="2" s="1"/>
  <c r="X116" i="2"/>
  <c r="AE21" i="7"/>
  <c r="AI49" i="7"/>
  <c r="AH49" i="2" s="1"/>
  <c r="AI230" i="7"/>
  <c r="AH230" i="2" s="1"/>
  <c r="Y223" i="2"/>
  <c r="AL241" i="7"/>
  <c r="AK241" i="2" s="1"/>
  <c r="AL211" i="7"/>
  <c r="AK211" i="2" s="1"/>
  <c r="AK190" i="7"/>
  <c r="AJ190" i="2" s="1"/>
  <c r="AC191" i="2"/>
  <c r="AL191" i="7"/>
  <c r="AK191" i="2" s="1"/>
  <c r="AG144" i="7"/>
  <c r="AF144" i="2" s="1"/>
  <c r="X144" i="2"/>
  <c r="AQ214" i="7"/>
  <c r="AP214" i="2" s="1"/>
  <c r="AE5" i="7"/>
  <c r="AI69" i="7"/>
  <c r="AH69" i="2" s="1"/>
  <c r="Z69" i="2"/>
  <c r="AP94" i="7"/>
  <c r="AO94" i="2" s="1"/>
  <c r="Z94" i="2"/>
  <c r="AI94" i="7"/>
  <c r="AH94" i="2" s="1"/>
  <c r="AA80" i="2"/>
  <c r="AJ80" i="7"/>
  <c r="AI80" i="2" s="1"/>
  <c r="Z17" i="2"/>
  <c r="AQ17" i="7"/>
  <c r="AP17" i="2" s="1"/>
  <c r="AA197" i="2"/>
  <c r="AJ197" i="7"/>
  <c r="AI197" i="2" s="1"/>
  <c r="Z209" i="2"/>
  <c r="AI209" i="7"/>
  <c r="AH209" i="2" s="1"/>
  <c r="AC227" i="2"/>
  <c r="AL227" i="7"/>
  <c r="AK227" i="2" s="1"/>
  <c r="AQ241" i="7"/>
  <c r="AP241" i="2" s="1"/>
  <c r="K241" i="2"/>
  <c r="AE228" i="7"/>
  <c r="AD228" i="2" s="1"/>
  <c r="W228" i="2"/>
  <c r="AQ49" i="7"/>
  <c r="AP49" i="2" s="1"/>
  <c r="K49" i="2"/>
  <c r="AP57" i="7"/>
  <c r="AO57" i="2" s="1"/>
  <c r="AO45" i="7"/>
  <c r="AN45" i="2" s="1"/>
  <c r="H94" i="2"/>
  <c r="AJ127" i="7"/>
  <c r="AI127" i="2" s="1"/>
  <c r="K168" i="2"/>
  <c r="K200" i="2"/>
  <c r="AF214" i="7"/>
  <c r="AE214" i="2" s="1"/>
  <c r="AN78" i="7"/>
  <c r="AM78" i="2" s="1"/>
  <c r="AT44" i="7"/>
  <c r="AS44" i="2" s="1"/>
  <c r="AQ23" i="7"/>
  <c r="AP23" i="2" s="1"/>
  <c r="AG98" i="7"/>
  <c r="AF98" i="2" s="1"/>
  <c r="AL28" i="7"/>
  <c r="AK28" i="2" s="1"/>
  <c r="AG40" i="7"/>
  <c r="AF40" i="2" s="1"/>
  <c r="N201" i="2"/>
  <c r="W197" i="2"/>
  <c r="AH218" i="7"/>
  <c r="AG218" i="2" s="1"/>
  <c r="AS167" i="7"/>
  <c r="AR167" i="2" s="1"/>
  <c r="W74" i="2"/>
  <c r="AN160" i="7"/>
  <c r="AM160" i="2" s="1"/>
  <c r="AS48" i="7"/>
  <c r="AR48" i="2" s="1"/>
  <c r="M81" i="2"/>
  <c r="AT131" i="7"/>
  <c r="AS131" i="2" s="1"/>
  <c r="AQ169" i="7"/>
  <c r="AP169" i="2" s="1"/>
  <c r="M238" i="2"/>
  <c r="AT234" i="7"/>
  <c r="AS234" i="2" s="1"/>
  <c r="AK215" i="7"/>
  <c r="AJ215" i="2" s="1"/>
  <c r="AJ210" i="7"/>
  <c r="AI210" i="2" s="1"/>
  <c r="AN110" i="7"/>
  <c r="AM110" i="2" s="1"/>
  <c r="AG233" i="7"/>
  <c r="AF233" i="2" s="1"/>
  <c r="X233" i="2"/>
  <c r="AT31" i="7"/>
  <c r="AS31" i="2" s="1"/>
  <c r="N31" i="2"/>
  <c r="AH187" i="7"/>
  <c r="AG187" i="2" s="1"/>
  <c r="Y187" i="2"/>
  <c r="Z214" i="2"/>
  <c r="AI214" i="7"/>
  <c r="AH214" i="2" s="1"/>
  <c r="AT155" i="7"/>
  <c r="AS155" i="2" s="1"/>
  <c r="N155" i="2"/>
  <c r="AO174" i="7"/>
  <c r="AN174" i="2" s="1"/>
  <c r="Y128" i="2"/>
  <c r="AP128" i="7"/>
  <c r="AO128" i="2" s="1"/>
  <c r="AH143" i="7"/>
  <c r="AG143" i="2" s="1"/>
  <c r="AE143" i="7"/>
  <c r="AD143" i="2" s="1"/>
  <c r="AO228" i="7"/>
  <c r="AN228" i="2" s="1"/>
  <c r="I228" i="2"/>
  <c r="Y9" i="2"/>
  <c r="N163" i="2"/>
  <c r="Z5" i="2"/>
  <c r="AK157" i="7"/>
  <c r="AJ157" i="2" s="1"/>
  <c r="AH215" i="7"/>
  <c r="AG215" i="2" s="1"/>
  <c r="AT160" i="7"/>
  <c r="AS160" i="2" s="1"/>
  <c r="AS215" i="7"/>
  <c r="AR215" i="2" s="1"/>
  <c r="AL19" i="7"/>
  <c r="AK19" i="2" s="1"/>
  <c r="AN146" i="7"/>
  <c r="AM146" i="2" s="1"/>
  <c r="H146" i="2"/>
  <c r="AP93" i="7"/>
  <c r="AO93" i="2" s="1"/>
  <c r="J93" i="2"/>
  <c r="AS203" i="7"/>
  <c r="AR203" i="2" s="1"/>
  <c r="M203" i="2"/>
  <c r="AA70" i="2"/>
  <c r="AJ70" i="7"/>
  <c r="AI70" i="2" s="1"/>
  <c r="AC97" i="2"/>
  <c r="AT97" i="7"/>
  <c r="AS97" i="2" s="1"/>
  <c r="AL97" i="7"/>
  <c r="AK97" i="2" s="1"/>
  <c r="AC174" i="2"/>
  <c r="AL174" i="7"/>
  <c r="AK174" i="2" s="1"/>
  <c r="Z164" i="2"/>
  <c r="AQ164" i="7"/>
  <c r="AP164" i="2" s="1"/>
  <c r="AC229" i="2"/>
  <c r="AL229" i="7"/>
  <c r="AK229" i="2" s="1"/>
  <c r="AT229" i="7"/>
  <c r="AS229" i="2" s="1"/>
  <c r="Y190" i="2"/>
  <c r="AH190" i="7"/>
  <c r="AG190" i="2" s="1"/>
  <c r="AP190" i="7"/>
  <c r="AO190" i="2" s="1"/>
  <c r="AL223" i="7"/>
  <c r="AK223" i="2" s="1"/>
  <c r="AT223" i="7"/>
  <c r="AS223" i="2" s="1"/>
  <c r="AS219" i="7"/>
  <c r="AR219" i="2" s="1"/>
  <c r="M219" i="2"/>
  <c r="AN201" i="7"/>
  <c r="AM201" i="2" s="1"/>
  <c r="AL167" i="7"/>
  <c r="AK167" i="2" s="1"/>
  <c r="AG38" i="7"/>
  <c r="AF38" i="2" s="1"/>
  <c r="AG114" i="7"/>
  <c r="AF114" i="2" s="1"/>
  <c r="AH111" i="7"/>
  <c r="AG111" i="2" s="1"/>
  <c r="I229" i="2"/>
  <c r="AN93" i="7"/>
  <c r="AM93" i="2" s="1"/>
  <c r="AT27" i="7"/>
  <c r="AS27" i="2" s="1"/>
  <c r="AT26" i="7"/>
  <c r="AS26" i="2" s="1"/>
  <c r="AN29" i="7"/>
  <c r="AM29" i="2" s="1"/>
  <c r="W63" i="2"/>
  <c r="M94" i="2"/>
  <c r="J110" i="2"/>
  <c r="AE211" i="7"/>
  <c r="AD211" i="2" s="1"/>
  <c r="X40" i="2"/>
  <c r="AL51" i="7"/>
  <c r="AK51" i="2" s="1"/>
  <c r="AR189" i="7"/>
  <c r="AQ189" i="2" s="1"/>
  <c r="AN125" i="7"/>
  <c r="AM125" i="2" s="1"/>
  <c r="AO204" i="7"/>
  <c r="AN204" i="2" s="1"/>
  <c r="AA174" i="2"/>
  <c r="K157" i="2"/>
  <c r="AQ240" i="7"/>
  <c r="AP240" i="2" s="1"/>
  <c r="AC123" i="2"/>
  <c r="AT169" i="7"/>
  <c r="AS169" i="2" s="1"/>
  <c r="J183" i="2"/>
  <c r="AB63" i="2"/>
  <c r="H45" i="2"/>
  <c r="AN190" i="7"/>
  <c r="AM190" i="2" s="1"/>
  <c r="M223" i="2"/>
  <c r="J96" i="2"/>
  <c r="AI190" i="7"/>
  <c r="AH190" i="2" s="1"/>
  <c r="K213" i="2"/>
  <c r="AL160" i="7"/>
  <c r="AK160" i="2" s="1"/>
  <c r="W190" i="2"/>
  <c r="AN183" i="7"/>
  <c r="AM183" i="2" s="1"/>
  <c r="Z223" i="2"/>
  <c r="I106" i="2"/>
  <c r="AA69" i="2"/>
  <c r="AJ69" i="7"/>
  <c r="AI69" i="2" s="1"/>
  <c r="AC220" i="2"/>
  <c r="AL220" i="7"/>
  <c r="AK220" i="2" s="1"/>
  <c r="AC207" i="2"/>
  <c r="AL207" i="7"/>
  <c r="AK207" i="2" s="1"/>
  <c r="AL13" i="7"/>
  <c r="AK13" i="2" s="1"/>
  <c r="AK89" i="7"/>
  <c r="AJ89" i="2" s="1"/>
  <c r="AL123" i="7"/>
  <c r="AK123" i="2" s="1"/>
  <c r="AO208" i="7"/>
  <c r="AN208" i="2" s="1"/>
  <c r="AS224" i="7"/>
  <c r="AR224" i="2" s="1"/>
  <c r="AI204" i="7"/>
  <c r="AH204" i="2" s="1"/>
  <c r="Y93" i="2"/>
  <c r="AS14" i="7"/>
  <c r="AR14" i="2" s="1"/>
  <c r="M14" i="2"/>
  <c r="Y69" i="2"/>
  <c r="AH69" i="7"/>
  <c r="AG69" i="2" s="1"/>
  <c r="AA8" i="2"/>
  <c r="AR8" i="7"/>
  <c r="AQ8" i="2" s="1"/>
  <c r="AR163" i="7"/>
  <c r="AQ163" i="2" s="1"/>
  <c r="L163" i="2"/>
  <c r="AA104" i="2"/>
  <c r="AR104" i="7"/>
  <c r="AQ104" i="2" s="1"/>
  <c r="X50" i="2"/>
  <c r="AO50" i="7"/>
  <c r="AN50" i="2" s="1"/>
  <c r="AB234" i="2"/>
  <c r="AS234" i="7"/>
  <c r="AR234" i="2" s="1"/>
  <c r="AO63" i="7"/>
  <c r="AN63" i="2" s="1"/>
  <c r="I63" i="2"/>
  <c r="AE8" i="7"/>
  <c r="AP18" i="7"/>
  <c r="AO18" i="2" s="1"/>
  <c r="AH196" i="7"/>
  <c r="AG196" i="2" s="1"/>
  <c r="I227" i="2"/>
  <c r="AT91" i="7"/>
  <c r="AS91" i="2" s="1"/>
  <c r="H148" i="2"/>
  <c r="AO29" i="7"/>
  <c r="AN29" i="2" s="1"/>
  <c r="AR29" i="7"/>
  <c r="AQ29" i="2" s="1"/>
  <c r="AT30" i="7"/>
  <c r="AS30" i="2" s="1"/>
  <c r="AL16" i="7"/>
  <c r="AK16" i="2" s="1"/>
  <c r="AR31" i="7"/>
  <c r="AQ31" i="2" s="1"/>
  <c r="M69" i="2"/>
  <c r="K128" i="2"/>
  <c r="AJ189" i="7"/>
  <c r="AI189" i="2" s="1"/>
  <c r="AH45" i="7"/>
  <c r="AG45" i="2" s="1"/>
  <c r="AK226" i="7"/>
  <c r="AJ226" i="2" s="1"/>
  <c r="J94" i="2"/>
  <c r="AR113" i="7"/>
  <c r="AQ113" i="2" s="1"/>
  <c r="AJ174" i="7"/>
  <c r="AI174" i="2" s="1"/>
  <c r="AJ209" i="7"/>
  <c r="AI209" i="2" s="1"/>
  <c r="M45" i="2"/>
  <c r="W214" i="2"/>
  <c r="AC204" i="2"/>
  <c r="AF177" i="7"/>
  <c r="AE177" i="2" s="1"/>
  <c r="I185" i="2"/>
  <c r="AQ226" i="7"/>
  <c r="AP226" i="2" s="1"/>
  <c r="AB242" i="7"/>
  <c r="AA242" i="2" s="1"/>
  <c r="AI164" i="7"/>
  <c r="AH164" i="2" s="1"/>
  <c r="AI211" i="7"/>
  <c r="AH211" i="2" s="1"/>
  <c r="AH206" i="7"/>
  <c r="AG206" i="2" s="1"/>
  <c r="AQ104" i="7"/>
  <c r="AP104" i="2" s="1"/>
  <c r="X210" i="2"/>
  <c r="AG210" i="7"/>
  <c r="AF210" i="2" s="1"/>
  <c r="AC215" i="2"/>
  <c r="AL215" i="7"/>
  <c r="AK215" i="2" s="1"/>
  <c r="AD222" i="7"/>
  <c r="AL222" i="7" s="1"/>
  <c r="AK222" i="2" s="1"/>
  <c r="AA195" i="2"/>
  <c r="AJ195" i="7"/>
  <c r="AI195" i="2" s="1"/>
  <c r="Y214" i="2"/>
  <c r="AP214" i="7"/>
  <c r="AO214" i="2" s="1"/>
  <c r="AS204" i="7"/>
  <c r="AR204" i="2" s="1"/>
  <c r="M204" i="2"/>
  <c r="AE230" i="7"/>
  <c r="AD230" i="2" s="1"/>
  <c r="AN34" i="7"/>
  <c r="AM34" i="2" s="1"/>
  <c r="AT19" i="7"/>
  <c r="AS19" i="2" s="1"/>
  <c r="AQ43" i="7"/>
  <c r="AP43" i="2" s="1"/>
  <c r="Y143" i="2"/>
  <c r="AT128" i="7"/>
  <c r="AS128" i="2" s="1"/>
  <c r="AR219" i="7"/>
  <c r="AQ219" i="2" s="1"/>
  <c r="AQ39" i="7"/>
  <c r="AP39" i="2" s="1"/>
  <c r="AH228" i="7"/>
  <c r="AG228" i="2" s="1"/>
  <c r="W217" i="2"/>
  <c r="AQ237" i="7"/>
  <c r="AP237" i="2" s="1"/>
  <c r="AL128" i="7"/>
  <c r="AK128" i="2" s="1"/>
  <c r="AH241" i="7"/>
  <c r="AG241" i="2" s="1"/>
  <c r="AK94" i="7"/>
  <c r="AJ94" i="2" s="1"/>
  <c r="AQ208" i="7"/>
  <c r="AP208" i="2" s="1"/>
  <c r="AE226" i="7"/>
  <c r="M70" i="2"/>
  <c r="AO113" i="7"/>
  <c r="AN113" i="2" s="1"/>
  <c r="AC113" i="2"/>
  <c r="AP201" i="7"/>
  <c r="AO201" i="2" s="1"/>
  <c r="W183" i="2"/>
  <c r="AO116" i="7"/>
  <c r="AN116" i="2" s="1"/>
  <c r="AR43" i="7"/>
  <c r="AQ43" i="2" s="1"/>
  <c r="AS207" i="7"/>
  <c r="AR207" i="2" s="1"/>
  <c r="AI161" i="7"/>
  <c r="AH161" i="2" s="1"/>
  <c r="W195" i="2"/>
  <c r="AI226" i="7"/>
  <c r="AH226" i="2" s="1"/>
  <c r="AO166" i="7"/>
  <c r="AN166" i="2" s="1"/>
  <c r="AO157" i="7"/>
  <c r="AN157" i="2" s="1"/>
  <c r="I157" i="2"/>
  <c r="AT227" i="7"/>
  <c r="AS227" i="2" s="1"/>
  <c r="N227" i="2"/>
  <c r="AE81" i="7"/>
  <c r="AD81" i="2" s="1"/>
  <c r="W81" i="2"/>
  <c r="AF81" i="7"/>
  <c r="AE81" i="2" s="1"/>
  <c r="AR196" i="7"/>
  <c r="AQ196" i="2" s="1"/>
  <c r="AC208" i="2"/>
  <c r="AT208" i="7"/>
  <c r="AS208" i="2" s="1"/>
  <c r="AH127" i="7"/>
  <c r="AG127" i="2" s="1"/>
  <c r="Y127" i="2"/>
  <c r="AO81" i="7"/>
  <c r="AN81" i="2" s="1"/>
  <c r="AN43" i="7"/>
  <c r="AM43" i="2" s="1"/>
  <c r="AG191" i="7"/>
  <c r="AF191" i="2" s="1"/>
  <c r="AP127" i="7"/>
  <c r="AO127" i="2" s="1"/>
  <c r="AN19" i="7"/>
  <c r="AM19" i="2" s="1"/>
  <c r="AQ97" i="7"/>
  <c r="AP97" i="2" s="1"/>
  <c r="AN117" i="7"/>
  <c r="AM117" i="2" s="1"/>
  <c r="AS47" i="7"/>
  <c r="AR47" i="2" s="1"/>
  <c r="AN91" i="7"/>
  <c r="AM91" i="2" s="1"/>
  <c r="AN38" i="7"/>
  <c r="AM38" i="2" s="1"/>
  <c r="AO33" i="7"/>
  <c r="AN33" i="2" s="1"/>
  <c r="AN49" i="7"/>
  <c r="AM49" i="2" s="1"/>
  <c r="AE227" i="7"/>
  <c r="AD227" i="2" s="1"/>
  <c r="AT29" i="7"/>
  <c r="AS29" i="2" s="1"/>
  <c r="AT125" i="7"/>
  <c r="AS125" i="2" s="1"/>
  <c r="AP46" i="7"/>
  <c r="AO46" i="2" s="1"/>
  <c r="AR80" i="7"/>
  <c r="AQ80" i="2" s="1"/>
  <c r="AQ229" i="7"/>
  <c r="AP229" i="2" s="1"/>
  <c r="AP45" i="7"/>
  <c r="AO45" i="2" s="1"/>
  <c r="AT53" i="7"/>
  <c r="AS53" i="2" s="1"/>
  <c r="AS106" i="7"/>
  <c r="AR106" i="2" s="1"/>
  <c r="AQ109" i="7"/>
  <c r="AP109" i="2" s="1"/>
  <c r="AS33" i="7"/>
  <c r="AR33" i="2" s="1"/>
  <c r="AE63" i="7"/>
  <c r="AN28" i="7"/>
  <c r="AM28" i="2" s="1"/>
  <c r="AE75" i="7"/>
  <c r="AD75" i="2" s="1"/>
  <c r="AR48" i="7"/>
  <c r="AQ48" i="2" s="1"/>
  <c r="AI151" i="7"/>
  <c r="AH151" i="2" s="1"/>
  <c r="AB83" i="2"/>
  <c r="AP61" i="7"/>
  <c r="AO61" i="2" s="1"/>
  <c r="AG95" i="7"/>
  <c r="AF95" i="2" s="1"/>
  <c r="AL201" i="7"/>
  <c r="AK201" i="2" s="1"/>
  <c r="X51" i="2"/>
  <c r="AA163" i="2"/>
  <c r="AQ78" i="7"/>
  <c r="AP78" i="2" s="1"/>
  <c r="AQ91" i="7"/>
  <c r="AP91" i="2" s="1"/>
  <c r="AG64" i="7"/>
  <c r="AF64" i="2" s="1"/>
  <c r="AL105" i="7"/>
  <c r="AK105" i="2" s="1"/>
  <c r="AQ48" i="7"/>
  <c r="AP48" i="2" s="1"/>
  <c r="AN127" i="7"/>
  <c r="AM127" i="2" s="1"/>
  <c r="AK96" i="7"/>
  <c r="AJ96" i="2" s="1"/>
  <c r="AE9" i="7"/>
  <c r="AD9" i="2" s="1"/>
  <c r="AA99" i="2"/>
  <c r="AI84" i="7"/>
  <c r="AH84" i="2" s="1"/>
  <c r="AT78" i="7"/>
  <c r="AS78" i="2" s="1"/>
  <c r="AQ110" i="7"/>
  <c r="AP110" i="2" s="1"/>
  <c r="AL79" i="7"/>
  <c r="AK79" i="2" s="1"/>
  <c r="AN113" i="7"/>
  <c r="AM113" i="2" s="1"/>
  <c r="AQ45" i="7"/>
  <c r="AP45" i="2" s="1"/>
  <c r="AP65" i="7"/>
  <c r="AO65" i="2" s="1"/>
  <c r="AN79" i="7"/>
  <c r="AM79" i="2" s="1"/>
  <c r="AN55" i="7"/>
  <c r="AM55" i="2" s="1"/>
  <c r="AP17" i="7"/>
  <c r="AO17" i="2" s="1"/>
  <c r="AO51" i="7"/>
  <c r="AN51" i="2" s="1"/>
  <c r="AF127" i="7"/>
  <c r="AE127" i="2" s="1"/>
  <c r="AL78" i="7"/>
  <c r="AK78" i="2" s="1"/>
  <c r="Y68" i="2"/>
  <c r="AL43" i="7"/>
  <c r="AK43" i="2" s="1"/>
  <c r="AP189" i="7"/>
  <c r="AO189" i="2" s="1"/>
  <c r="AK210" i="7"/>
  <c r="AJ210" i="2" s="1"/>
  <c r="AR50" i="7"/>
  <c r="AQ50" i="2" s="1"/>
  <c r="AS65" i="7"/>
  <c r="AR65" i="2" s="1"/>
  <c r="AS60" i="7"/>
  <c r="AR60" i="2" s="1"/>
  <c r="AH169" i="7"/>
  <c r="AG169" i="2" s="1"/>
  <c r="AC43" i="2"/>
  <c r="L292" i="4" s="1"/>
  <c r="AD3" i="7" s="1"/>
  <c r="W200" i="2"/>
  <c r="AO130" i="7"/>
  <c r="AN130" i="2" s="1"/>
  <c r="AQ50" i="7"/>
  <c r="AP50" i="2" s="1"/>
  <c r="AR28" i="7"/>
  <c r="AQ28" i="2" s="1"/>
  <c r="AH189" i="7"/>
  <c r="AG189" i="2" s="1"/>
  <c r="AI4" i="7"/>
  <c r="AH4" i="2" s="1"/>
  <c r="AH104" i="7"/>
  <c r="AG104" i="2" s="1"/>
  <c r="AH129" i="7"/>
  <c r="AG129" i="2" s="1"/>
  <c r="AH110" i="7"/>
  <c r="AG110" i="2" s="1"/>
  <c r="AQ4" i="7"/>
  <c r="AP4" i="2" s="1"/>
  <c r="Z4" i="2"/>
  <c r="AP104" i="7"/>
  <c r="AO104" i="2" s="1"/>
  <c r="AN200" i="7"/>
  <c r="AM200" i="2" s="1"/>
  <c r="AE28" i="7"/>
  <c r="AE96" i="7"/>
  <c r="AD96" i="2" s="1"/>
  <c r="AJ118" i="7"/>
  <c r="AI118" i="2" s="1"/>
  <c r="Y73" i="2"/>
  <c r="W113" i="2"/>
  <c r="AA28" i="2"/>
  <c r="AN145" i="7"/>
  <c r="AM145" i="2" s="1"/>
  <c r="W145" i="2"/>
  <c r="AP129" i="7"/>
  <c r="AO129" i="2" s="1"/>
  <c r="AT79" i="7"/>
  <c r="AS79" i="2" s="1"/>
  <c r="AK194" i="7"/>
  <c r="AJ194" i="2" s="1"/>
  <c r="AI110" i="7"/>
  <c r="AH110" i="2" s="1"/>
  <c r="AG110" i="7"/>
  <c r="AF110" i="2" s="1"/>
  <c r="AI96" i="7"/>
  <c r="AH96" i="2" s="1"/>
  <c r="AN18" i="7"/>
  <c r="AM18" i="2" s="1"/>
  <c r="AR9" i="7"/>
  <c r="AQ9" i="2" s="1"/>
  <c r="AI111" i="7"/>
  <c r="AH111" i="2" s="1"/>
  <c r="W79" i="2"/>
  <c r="AE210" i="7"/>
  <c r="AD210" i="2" s="1"/>
  <c r="L40" i="2"/>
  <c r="AO38" i="7"/>
  <c r="AN38" i="2" s="1"/>
  <c r="AN39" i="7"/>
  <c r="AM39" i="2" s="1"/>
  <c r="L81" i="2"/>
  <c r="AS29" i="7"/>
  <c r="AR29" i="2" s="1"/>
  <c r="AK31" i="7"/>
  <c r="AJ31" i="2" s="1"/>
  <c r="L80" i="2"/>
  <c r="AE229" i="7"/>
  <c r="AD229" i="2" s="1"/>
  <c r="AS79" i="7"/>
  <c r="AR79" i="2" s="1"/>
  <c r="AC63" i="2"/>
  <c r="K114" i="2"/>
  <c r="J164" i="2"/>
  <c r="AT70" i="7"/>
  <c r="AS70" i="2" s="1"/>
  <c r="AG167" i="7"/>
  <c r="AF167" i="2" s="1"/>
  <c r="AH174" i="7"/>
  <c r="AG174" i="2" s="1"/>
  <c r="J127" i="2"/>
  <c r="J118" i="2"/>
  <c r="AN100" i="7"/>
  <c r="AM100" i="2" s="1"/>
  <c r="N164" i="2"/>
  <c r="M47" i="2"/>
  <c r="M130" i="2"/>
  <c r="AH58" i="7"/>
  <c r="AG58" i="2" s="1"/>
  <c r="AK66" i="7"/>
  <c r="AJ66" i="2" s="1"/>
  <c r="AC75" i="2"/>
  <c r="AO169" i="7"/>
  <c r="AN169" i="2" s="1"/>
  <c r="AI227" i="7"/>
  <c r="AH227" i="2" s="1"/>
  <c r="AS153" i="7"/>
  <c r="AR153" i="2" s="1"/>
  <c r="AN227" i="7"/>
  <c r="AM227" i="2" s="1"/>
  <c r="AJ66" i="7"/>
  <c r="AI66" i="2" s="1"/>
  <c r="AR97" i="7"/>
  <c r="AQ97" i="2" s="1"/>
  <c r="AE169" i="7"/>
  <c r="AL63" i="7"/>
  <c r="AK63" i="2" s="1"/>
  <c r="W89" i="2"/>
  <c r="AP51" i="7"/>
  <c r="AO51" i="2" s="1"/>
  <c r="AJ116" i="7"/>
  <c r="AI116" i="2" s="1"/>
  <c r="AG145" i="7"/>
  <c r="AF145" i="2" s="1"/>
  <c r="AK69" i="7"/>
  <c r="AJ69" i="2" s="1"/>
  <c r="AG130" i="7"/>
  <c r="AF130" i="2" s="1"/>
  <c r="AT49" i="7"/>
  <c r="AS49" i="2" s="1"/>
  <c r="H147" i="2"/>
  <c r="H113" i="2"/>
  <c r="AG150" i="7"/>
  <c r="AF150" i="2" s="1"/>
  <c r="M65" i="2"/>
  <c r="AS28" i="7"/>
  <c r="AR28" i="2" s="1"/>
  <c r="AI187" i="7"/>
  <c r="AH187" i="2" s="1"/>
  <c r="AF91" i="7"/>
  <c r="AE91" i="2" s="1"/>
  <c r="J21" i="2"/>
  <c r="K109" i="2"/>
  <c r="J170" i="2"/>
  <c r="AQ227" i="7"/>
  <c r="AP227" i="2" s="1"/>
  <c r="AI229" i="7"/>
  <c r="AH229" i="2" s="1"/>
  <c r="AK76" i="7"/>
  <c r="AJ76" i="2" s="1"/>
  <c r="AE31" i="7"/>
  <c r="AD31" i="2" s="1"/>
  <c r="AA135" i="2"/>
  <c r="AJ135" i="7"/>
  <c r="AI135" i="2" s="1"/>
  <c r="AS208" i="7"/>
  <c r="AR208" i="2" s="1"/>
  <c r="I15" i="2"/>
  <c r="AR59" i="7"/>
  <c r="AQ59" i="2" s="1"/>
  <c r="AN23" i="7"/>
  <c r="AM23" i="2" s="1"/>
  <c r="AS56" i="7"/>
  <c r="AR56" i="2" s="1"/>
  <c r="L20" i="2"/>
  <c r="AL129" i="7"/>
  <c r="AK129" i="2" s="1"/>
  <c r="N210" i="2"/>
  <c r="AH184" i="7"/>
  <c r="AG184" i="2" s="1"/>
  <c r="AP64" i="7"/>
  <c r="AO64" i="2" s="1"/>
  <c r="I114" i="2"/>
  <c r="AE91" i="7"/>
  <c r="AD91" i="2" s="1"/>
  <c r="M214" i="2"/>
  <c r="N143" i="2"/>
  <c r="J65" i="2"/>
  <c r="AI98" i="7"/>
  <c r="AH98" i="2" s="1"/>
  <c r="M197" i="2"/>
  <c r="W149" i="2"/>
  <c r="K163" i="2"/>
  <c r="AL231" i="7"/>
  <c r="AK231" i="2" s="1"/>
  <c r="N66" i="2"/>
  <c r="AK241" i="7"/>
  <c r="AJ241" i="2" s="1"/>
  <c r="AS23" i="7"/>
  <c r="AR23" i="2" s="1"/>
  <c r="AN168" i="7"/>
  <c r="AM168" i="2" s="1"/>
  <c r="AH170" i="7"/>
  <c r="AG170" i="2" s="1"/>
  <c r="AN149" i="7"/>
  <c r="AM149" i="2" s="1"/>
  <c r="I51" i="2"/>
  <c r="I99" i="2"/>
  <c r="AE74" i="7"/>
  <c r="AD74" i="2" s="1"/>
  <c r="AR74" i="7"/>
  <c r="AQ74" i="2" s="1"/>
  <c r="W186" i="2"/>
  <c r="AO65" i="7"/>
  <c r="AN65" i="2" s="1"/>
  <c r="I191" i="2"/>
  <c r="AI45" i="7"/>
  <c r="AH45" i="2" s="1"/>
  <c r="L91" i="2"/>
  <c r="Z75" i="2"/>
  <c r="AP174" i="7"/>
  <c r="AO174" i="2" s="1"/>
  <c r="I125" i="2"/>
  <c r="AG78" i="7"/>
  <c r="AF78" i="2" s="1"/>
  <c r="AQ221" i="7"/>
  <c r="AP221" i="2" s="1"/>
  <c r="AJ74" i="7"/>
  <c r="AI74" i="2" s="1"/>
  <c r="AO60" i="7"/>
  <c r="AN60" i="2" s="1"/>
  <c r="M13" i="2"/>
  <c r="N53" i="2"/>
  <c r="H76" i="2"/>
  <c r="M159" i="2"/>
  <c r="X232" i="7"/>
  <c r="AF232" i="7" s="1"/>
  <c r="AE232" i="2" s="1"/>
  <c r="AS31" i="7"/>
  <c r="AR31" i="2" s="1"/>
  <c r="AB200" i="2"/>
  <c r="AN44" i="7"/>
  <c r="AM44" i="2" s="1"/>
  <c r="I81" i="2"/>
  <c r="L143" i="2"/>
  <c r="H38" i="2"/>
  <c r="AF68" i="7"/>
  <c r="AE68" i="2" s="1"/>
  <c r="AI75" i="7"/>
  <c r="AH75" i="2" s="1"/>
  <c r="L169" i="2"/>
  <c r="V113" i="2"/>
  <c r="AH90" i="7"/>
  <c r="AG90" i="2" s="1"/>
  <c r="AK208" i="7"/>
  <c r="AJ208" i="2" s="1"/>
  <c r="AB104" i="2"/>
  <c r="AK104" i="7"/>
  <c r="AJ104" i="2" s="1"/>
  <c r="AD242" i="7"/>
  <c r="AC242" i="2" s="1"/>
  <c r="M33" i="2"/>
  <c r="I33" i="2"/>
  <c r="AE40" i="7"/>
  <c r="AD40" i="2" s="1"/>
  <c r="L50" i="2"/>
  <c r="AG45" i="7"/>
  <c r="AF45" i="2" s="1"/>
  <c r="AJ97" i="7"/>
  <c r="AI97" i="2" s="1"/>
  <c r="X152" i="7"/>
  <c r="AF152" i="7" s="1"/>
  <c r="AE152" i="2" s="1"/>
  <c r="W120" i="2"/>
  <c r="H49" i="2"/>
  <c r="AE64" i="7"/>
  <c r="AD64" i="2" s="1"/>
  <c r="AJ59" i="7"/>
  <c r="AI59" i="2" s="1"/>
  <c r="AO167" i="7"/>
  <c r="AN167" i="2" s="1"/>
  <c r="H28" i="2"/>
  <c r="AL109" i="7"/>
  <c r="AK109" i="2" s="1"/>
  <c r="AH200" i="7"/>
  <c r="AG200" i="2" s="1"/>
  <c r="AI144" i="7"/>
  <c r="AH144" i="2" s="1"/>
  <c r="AA232" i="7"/>
  <c r="Z232" i="2" s="1"/>
  <c r="K155" i="2"/>
  <c r="AD232" i="7"/>
  <c r="AC232" i="2" s="1"/>
  <c r="Y152" i="7"/>
  <c r="X152" i="2" s="1"/>
  <c r="AK79" i="7"/>
  <c r="AJ79" i="2" s="1"/>
  <c r="M143" i="2"/>
  <c r="AT240" i="7"/>
  <c r="AS240" i="2" s="1"/>
  <c r="AI126" i="7"/>
  <c r="AH126" i="2" s="1"/>
  <c r="AG31" i="7"/>
  <c r="AF31" i="2" s="1"/>
  <c r="AN120" i="7"/>
  <c r="AM120" i="2" s="1"/>
  <c r="AT63" i="7"/>
  <c r="AS63" i="2" s="1"/>
  <c r="J46" i="2"/>
  <c r="AT100" i="7"/>
  <c r="AS100" i="2" s="1"/>
  <c r="I174" i="2"/>
  <c r="J230" i="2"/>
  <c r="AL75" i="7"/>
  <c r="AK75" i="2" s="1"/>
  <c r="H55" i="2"/>
  <c r="AC212" i="7"/>
  <c r="AB212" i="2" s="1"/>
  <c r="AP123" i="7"/>
  <c r="AO123" i="2" s="1"/>
  <c r="AP6" i="7"/>
  <c r="AO6" i="2" s="1"/>
  <c r="L28" i="2"/>
  <c r="J31" i="2"/>
  <c r="AE208" i="7"/>
  <c r="AD208" i="2" s="1"/>
  <c r="AK30" i="7"/>
  <c r="AJ30" i="2" s="1"/>
  <c r="AE130" i="7"/>
  <c r="J155" i="2"/>
  <c r="AJ146" i="7"/>
  <c r="AI146" i="2" s="1"/>
  <c r="M60" i="2"/>
  <c r="AT57" i="7"/>
  <c r="AS57" i="2" s="1"/>
  <c r="AC242" i="7"/>
  <c r="AB242" i="2" s="1"/>
  <c r="AS44" i="7"/>
  <c r="AR44" i="2" s="1"/>
  <c r="W227" i="2"/>
  <c r="AC187" i="2"/>
  <c r="AE200" i="7"/>
  <c r="AD200" i="2" s="1"/>
  <c r="AB30" i="2"/>
  <c r="W51" i="2"/>
  <c r="AS121" i="7"/>
  <c r="AR121" i="2" s="1"/>
  <c r="AN59" i="7"/>
  <c r="AM59" i="2" s="1"/>
  <c r="AL100" i="7"/>
  <c r="AK100" i="2" s="1"/>
  <c r="AR197" i="7"/>
  <c r="AQ197" i="2" s="1"/>
  <c r="J17" i="2"/>
  <c r="AJ40" i="7"/>
  <c r="AI40" i="2" s="1"/>
  <c r="AI106" i="7"/>
  <c r="AH106" i="2" s="1"/>
  <c r="AT231" i="7"/>
  <c r="AS231" i="2" s="1"/>
  <c r="M157" i="2"/>
  <c r="AK166" i="7"/>
  <c r="AJ166" i="2" s="1"/>
  <c r="AS241" i="7"/>
  <c r="AR241" i="2" s="1"/>
  <c r="N174" i="2"/>
  <c r="AF227" i="7"/>
  <c r="AE227" i="2" s="1"/>
  <c r="J157" i="2"/>
  <c r="AS66" i="7"/>
  <c r="AR66" i="2" s="1"/>
  <c r="H105" i="2"/>
  <c r="AH51" i="7"/>
  <c r="AG51" i="2" s="1"/>
  <c r="M74" i="2"/>
  <c r="M106" i="2"/>
  <c r="AF51" i="7"/>
  <c r="AE51" i="2" s="1"/>
  <c r="K117" i="2"/>
  <c r="AK100" i="7"/>
  <c r="AJ100" i="2" s="1"/>
  <c r="AK185" i="7"/>
  <c r="AJ185" i="2" s="1"/>
  <c r="AN6" i="7"/>
  <c r="AM6" i="2" s="1"/>
  <c r="AK109" i="7"/>
  <c r="AJ109" i="2" s="1"/>
  <c r="J113" i="2"/>
  <c r="AP200" i="7"/>
  <c r="AO200" i="2" s="1"/>
  <c r="I130" i="2"/>
  <c r="W6" i="2"/>
  <c r="K143" i="2"/>
  <c r="AL57" i="7"/>
  <c r="AK57" i="2" s="1"/>
  <c r="M100" i="2"/>
  <c r="AG33" i="7"/>
  <c r="AF33" i="2" s="1"/>
  <c r="L48" i="2"/>
  <c r="M164" i="2"/>
  <c r="I201" i="2"/>
  <c r="AE51" i="7"/>
  <c r="K45" i="2"/>
  <c r="AQ75" i="7"/>
  <c r="AP75" i="2" s="1"/>
  <c r="J196" i="2"/>
  <c r="AN20" i="7"/>
  <c r="AM20" i="2" s="1"/>
  <c r="AS24" i="7"/>
  <c r="AR24" i="2" s="1"/>
  <c r="AR39" i="7"/>
  <c r="AQ39" i="2" s="1"/>
  <c r="AL240" i="7"/>
  <c r="AK240" i="2" s="1"/>
  <c r="AE6" i="7"/>
  <c r="AE69" i="7"/>
  <c r="AG125" i="7"/>
  <c r="AF125" i="2" s="1"/>
  <c r="AK106" i="7"/>
  <c r="AJ106" i="2" s="1"/>
  <c r="AS91" i="7"/>
  <c r="AR91" i="2" s="1"/>
  <c r="AE231" i="7"/>
  <c r="AK111" i="7"/>
  <c r="AJ111" i="2" s="1"/>
  <c r="AK91" i="7"/>
  <c r="AJ91" i="2" s="1"/>
  <c r="X90" i="2"/>
  <c r="AG90" i="7"/>
  <c r="AF90" i="2" s="1"/>
  <c r="AA181" i="2"/>
  <c r="AJ181" i="7"/>
  <c r="AI181" i="2" s="1"/>
  <c r="AB99" i="2"/>
  <c r="AK99" i="7"/>
  <c r="AJ99" i="2" s="1"/>
  <c r="AA140" i="2"/>
  <c r="AJ140" i="7"/>
  <c r="AI140" i="2" s="1"/>
  <c r="S244" i="7"/>
  <c r="AE97" i="7"/>
  <c r="AD97" i="2" s="1"/>
  <c r="AS59" i="7"/>
  <c r="AR59" i="2" s="1"/>
  <c r="AO117" i="7"/>
  <c r="AN117" i="2" s="1"/>
  <c r="AS218" i="7"/>
  <c r="AR218" i="2" s="1"/>
  <c r="AP44" i="7"/>
  <c r="AO44" i="2" s="1"/>
  <c r="AN57" i="7"/>
  <c r="AM57" i="2" s="1"/>
  <c r="AP15" i="7"/>
  <c r="AO15" i="2" s="1"/>
  <c r="AN60" i="7"/>
  <c r="AM60" i="2" s="1"/>
  <c r="AT20" i="7"/>
  <c r="AS20" i="2" s="1"/>
  <c r="AS125" i="7"/>
  <c r="AR125" i="2" s="1"/>
  <c r="AQ34" i="7"/>
  <c r="AP34" i="2" s="1"/>
  <c r="AP14" i="7"/>
  <c r="AO14" i="2" s="1"/>
  <c r="AS57" i="7"/>
  <c r="AR57" i="2" s="1"/>
  <c r="AQ16" i="7"/>
  <c r="AP16" i="2" s="1"/>
  <c r="AJ216" i="7"/>
  <c r="AI216" i="2" s="1"/>
  <c r="AN56" i="7"/>
  <c r="AM56" i="2" s="1"/>
  <c r="AQ217" i="7"/>
  <c r="AP217" i="2" s="1"/>
  <c r="AT186" i="7"/>
  <c r="AS186" i="2" s="1"/>
  <c r="AO56" i="7"/>
  <c r="AN56" i="2" s="1"/>
  <c r="AN58" i="7"/>
  <c r="AM58" i="2" s="1"/>
  <c r="AA52" i="7"/>
  <c r="Z52" i="2" s="1"/>
  <c r="AQ79" i="7"/>
  <c r="AP79" i="2" s="1"/>
  <c r="AH156" i="7"/>
  <c r="AG156" i="2" s="1"/>
  <c r="AR57" i="7"/>
  <c r="AQ57" i="2" s="1"/>
  <c r="AE223" i="7"/>
  <c r="AD223" i="2" s="1"/>
  <c r="AQ54" i="7"/>
  <c r="AP54" i="2" s="1"/>
  <c r="AI54" i="7"/>
  <c r="AH54" i="2" s="1"/>
  <c r="AP54" i="7"/>
  <c r="AO54" i="2" s="1"/>
  <c r="AJ15" i="7"/>
  <c r="AI15" i="2" s="1"/>
  <c r="AQ9" i="7"/>
  <c r="AP9" i="2" s="1"/>
  <c r="AR14" i="7"/>
  <c r="AQ14" i="2" s="1"/>
  <c r="AK126" i="7"/>
  <c r="AJ126" i="2" s="1"/>
  <c r="AT156" i="7"/>
  <c r="AS156" i="2" s="1"/>
  <c r="AQ59" i="7"/>
  <c r="AP59" i="2" s="1"/>
  <c r="AI119" i="7"/>
  <c r="AH119" i="2" s="1"/>
  <c r="Z22" i="7"/>
  <c r="Y22" i="2" s="1"/>
  <c r="AG60" i="7"/>
  <c r="AF60" i="2" s="1"/>
  <c r="AP238" i="7"/>
  <c r="AO238" i="2" s="1"/>
  <c r="AG175" i="7"/>
  <c r="AF175" i="2" s="1"/>
  <c r="AS124" i="7"/>
  <c r="AR124" i="2" s="1"/>
  <c r="AQ105" i="7"/>
  <c r="AP105" i="2" s="1"/>
  <c r="AS19" i="7"/>
  <c r="AR19" i="2" s="1"/>
  <c r="AS55" i="7"/>
  <c r="AR55" i="2" s="1"/>
  <c r="AS61" i="7"/>
  <c r="AR61" i="2" s="1"/>
  <c r="AK181" i="7"/>
  <c r="AJ181" i="2" s="1"/>
  <c r="AK55" i="7"/>
  <c r="AJ55" i="2" s="1"/>
  <c r="AQ184" i="7"/>
  <c r="AP184" i="2" s="1"/>
  <c r="AT56" i="7"/>
  <c r="AS56" i="2" s="1"/>
  <c r="AR24" i="7"/>
  <c r="AQ24" i="2" s="1"/>
  <c r="AQ15" i="7"/>
  <c r="AP15" i="2" s="1"/>
  <c r="AR61" i="7"/>
  <c r="AQ61" i="2" s="1"/>
  <c r="AH66" i="7"/>
  <c r="AG66" i="2" s="1"/>
  <c r="AQ10" i="7"/>
  <c r="AP10" i="2" s="1"/>
  <c r="AP24" i="7"/>
  <c r="AO24" i="2" s="1"/>
  <c r="AT54" i="7"/>
  <c r="AS54" i="2" s="1"/>
  <c r="AR60" i="7"/>
  <c r="AQ60" i="2" s="1"/>
  <c r="AD172" i="7"/>
  <c r="AC172" i="2" s="1"/>
  <c r="AQ58" i="7"/>
  <c r="AP58" i="2" s="1"/>
  <c r="AH139" i="7"/>
  <c r="AG139" i="2" s="1"/>
  <c r="AK180" i="7"/>
  <c r="AJ180" i="2" s="1"/>
  <c r="AL38" i="7"/>
  <c r="AK38" i="2" s="1"/>
  <c r="AT38" i="7"/>
  <c r="AS38" i="2" s="1"/>
  <c r="AO44" i="7"/>
  <c r="AN44" i="2" s="1"/>
  <c r="AO121" i="7"/>
  <c r="AN121" i="2" s="1"/>
  <c r="AJ106" i="7"/>
  <c r="AI106" i="2" s="1"/>
  <c r="AQ55" i="7"/>
  <c r="AP55" i="2" s="1"/>
  <c r="AQ47" i="7"/>
  <c r="AP47" i="2" s="1"/>
  <c r="AN53" i="7"/>
  <c r="AM53" i="2" s="1"/>
  <c r="AE90" i="7"/>
  <c r="AD90" i="2" s="1"/>
  <c r="AE187" i="7"/>
  <c r="AD187" i="2" s="1"/>
  <c r="AR114" i="7"/>
  <c r="AQ114" i="2" s="1"/>
  <c r="AK88" i="7"/>
  <c r="AJ88" i="2" s="1"/>
  <c r="AN191" i="7"/>
  <c r="AM191" i="2" s="1"/>
  <c r="AS158" i="7"/>
  <c r="AR158" i="2" s="1"/>
  <c r="AQ61" i="7"/>
  <c r="AP61" i="2" s="1"/>
  <c r="AS20" i="7"/>
  <c r="AR20" i="2" s="1"/>
  <c r="AT58" i="7"/>
  <c r="AS58" i="2" s="1"/>
  <c r="AB22" i="7"/>
  <c r="AA22" i="2" s="1"/>
  <c r="AQ124" i="7"/>
  <c r="AP124" i="2" s="1"/>
  <c r="AK129" i="7"/>
  <c r="AJ129" i="2" s="1"/>
  <c r="AP111" i="7"/>
  <c r="AO111" i="2" s="1"/>
  <c r="AJ9" i="7"/>
  <c r="AI9" i="2" s="1"/>
  <c r="AI136" i="7"/>
  <c r="AH136" i="2" s="1"/>
  <c r="AT61" i="7"/>
  <c r="AS61" i="2" s="1"/>
  <c r="AT55" i="7"/>
  <c r="AS55" i="2" s="1"/>
  <c r="AL55" i="7"/>
  <c r="AK55" i="2" s="1"/>
  <c r="AE147" i="7"/>
  <c r="AD147" i="2" s="1"/>
  <c r="AE67" i="7"/>
  <c r="AD67" i="2" s="1"/>
  <c r="AT124" i="7"/>
  <c r="AS124" i="2" s="1"/>
  <c r="AO93" i="7"/>
  <c r="AN93" i="2" s="1"/>
  <c r="AQ53" i="7"/>
  <c r="AP53" i="2" s="1"/>
  <c r="AL84" i="7"/>
  <c r="AK84" i="2" s="1"/>
  <c r="AQ35" i="7"/>
  <c r="AP35" i="2" s="1"/>
  <c r="AT59" i="7"/>
  <c r="AS59" i="2" s="1"/>
  <c r="AS26" i="7"/>
  <c r="AR26" i="2" s="1"/>
  <c r="AG58" i="7"/>
  <c r="AF58" i="2" s="1"/>
  <c r="Z152" i="7"/>
  <c r="Y152" i="2" s="1"/>
  <c r="AQ24" i="7"/>
  <c r="AP24" i="2" s="1"/>
  <c r="AE149" i="7"/>
  <c r="AD149" i="2" s="1"/>
  <c r="AI26" i="7"/>
  <c r="AH26" i="2" s="1"/>
  <c r="AC22" i="7"/>
  <c r="AB22" i="2" s="1"/>
  <c r="AO58" i="7"/>
  <c r="AN58" i="2" s="1"/>
  <c r="AI19" i="7"/>
  <c r="AH19" i="2" s="1"/>
  <c r="AT184" i="7"/>
  <c r="AS184" i="2" s="1"/>
  <c r="AH179" i="7"/>
  <c r="AG179" i="2" s="1"/>
  <c r="AH239" i="7"/>
  <c r="AG239" i="2" s="1"/>
  <c r="AG27" i="7"/>
  <c r="AF27" i="2" s="1"/>
  <c r="AO61" i="7"/>
  <c r="AN61" i="2" s="1"/>
  <c r="AT60" i="7"/>
  <c r="AS60" i="2" s="1"/>
  <c r="Z172" i="7"/>
  <c r="Y172" i="2" s="1"/>
  <c r="AG135" i="7"/>
  <c r="AF135" i="2" s="1"/>
  <c r="AG138" i="7"/>
  <c r="AF138" i="2" s="1"/>
  <c r="AE120" i="7"/>
  <c r="AD120" i="2" s="1"/>
  <c r="AR25" i="7"/>
  <c r="AQ25" i="2" s="1"/>
  <c r="AQ19" i="7"/>
  <c r="AP19" i="2" s="1"/>
  <c r="AP60" i="7"/>
  <c r="AO60" i="2" s="1"/>
  <c r="AI56" i="7"/>
  <c r="AH56" i="2" s="1"/>
  <c r="Y72" i="7"/>
  <c r="X72" i="2" s="1"/>
  <c r="AH16" i="7"/>
  <c r="AG16" i="2" s="1"/>
  <c r="AK26" i="7"/>
  <c r="AJ26" i="2" s="1"/>
  <c r="AQ20" i="7"/>
  <c r="AP20" i="2" s="1"/>
  <c r="AQ120" i="7"/>
  <c r="AP120" i="2" s="1"/>
  <c r="AT17" i="7"/>
  <c r="AS17" i="2" s="1"/>
  <c r="AE119" i="7"/>
  <c r="AD119" i="2" s="1"/>
  <c r="AG54" i="7"/>
  <c r="AF54" i="2" s="1"/>
  <c r="AJ14" i="7"/>
  <c r="AI14" i="2" s="1"/>
  <c r="AS18" i="7"/>
  <c r="AR18" i="2" s="1"/>
  <c r="AC92" i="7"/>
  <c r="AB92" i="2" s="1"/>
  <c r="AS35" i="7"/>
  <c r="AR35" i="2" s="1"/>
  <c r="AQ26" i="7"/>
  <c r="AP26" i="2" s="1"/>
  <c r="AO57" i="7"/>
  <c r="AN57" i="2" s="1"/>
  <c r="AI10" i="7"/>
  <c r="AH10" i="2" s="1"/>
  <c r="AO35" i="7"/>
  <c r="AN35" i="2" s="1"/>
  <c r="AP33" i="7"/>
  <c r="AO33" i="2" s="1"/>
  <c r="AA22" i="7"/>
  <c r="Z22" i="2" s="1"/>
  <c r="AO54" i="7"/>
  <c r="AN54" i="2" s="1"/>
  <c r="AA112" i="7"/>
  <c r="Z112" i="2" s="1"/>
  <c r="AQ56" i="7"/>
  <c r="AP56" i="2" s="1"/>
  <c r="AT14" i="7"/>
  <c r="AS14" i="2" s="1"/>
  <c r="AR58" i="7"/>
  <c r="AQ58" i="2" s="1"/>
  <c r="AF128" i="7"/>
  <c r="AE128" i="2" s="1"/>
  <c r="AQ125" i="7"/>
  <c r="AP125" i="2" s="1"/>
  <c r="AI120" i="7"/>
  <c r="AH120" i="2" s="1"/>
  <c r="AQ167" i="7"/>
  <c r="AP167" i="2" s="1"/>
  <c r="AG8" i="7"/>
  <c r="AF8" i="2" s="1"/>
  <c r="AH136" i="7"/>
  <c r="AG136" i="2" s="1"/>
  <c r="AE50" i="7"/>
  <c r="AD50" i="2" s="1"/>
  <c r="AB52" i="7"/>
  <c r="AA52" i="2" s="1"/>
  <c r="AF14" i="7"/>
  <c r="AE14" i="2" s="1"/>
  <c r="AH20" i="7"/>
  <c r="AG20" i="2" s="1"/>
  <c r="AA152" i="7"/>
  <c r="Z152" i="2" s="1"/>
  <c r="AI87" i="7"/>
  <c r="AH87" i="2" s="1"/>
  <c r="AL124" i="7"/>
  <c r="AK124" i="2" s="1"/>
  <c r="AQ44" i="7"/>
  <c r="AP44" i="2" s="1"/>
  <c r="AJ85" i="7"/>
  <c r="AI85" i="2" s="1"/>
  <c r="AS156" i="7"/>
  <c r="AR156" i="2" s="1"/>
  <c r="AI24" i="7"/>
  <c r="AH24" i="2" s="1"/>
  <c r="AQ174" i="7"/>
  <c r="AP174" i="2" s="1"/>
  <c r="AO48" i="7"/>
  <c r="AN48" i="2" s="1"/>
  <c r="AJ217" i="7"/>
  <c r="AI217" i="2" s="1"/>
  <c r="AH123" i="7"/>
  <c r="AG123" i="2" s="1"/>
  <c r="AH17" i="7"/>
  <c r="AG17" i="2" s="1"/>
  <c r="AO8" i="7"/>
  <c r="AN8" i="2" s="1"/>
  <c r="AD152" i="7"/>
  <c r="AL152" i="7" s="1"/>
  <c r="AK152" i="2" s="1"/>
  <c r="AI141" i="7"/>
  <c r="AH141" i="2" s="1"/>
  <c r="AO220" i="7"/>
  <c r="AN220" i="2" s="1"/>
  <c r="AB72" i="7"/>
  <c r="AA72" i="2" s="1"/>
  <c r="AE68" i="7"/>
  <c r="AD68" i="2" s="1"/>
  <c r="AE146" i="7"/>
  <c r="AD146" i="2" s="1"/>
  <c r="AG218" i="7"/>
  <c r="AF218" i="2" s="1"/>
  <c r="AA72" i="7"/>
  <c r="Z72" i="2" s="1"/>
  <c r="Y202" i="7"/>
  <c r="X202" i="2" s="1"/>
  <c r="AE125" i="7"/>
  <c r="AD125" i="2" s="1"/>
  <c r="AG156" i="7"/>
  <c r="AF156" i="2" s="1"/>
  <c r="AR203" i="7"/>
  <c r="AQ203" i="2" s="1"/>
  <c r="AR90" i="7"/>
  <c r="AQ90" i="2" s="1"/>
  <c r="AO36" i="7"/>
  <c r="AN36" i="2" s="1"/>
  <c r="AR55" i="7"/>
  <c r="AQ55" i="2" s="1"/>
  <c r="AG234" i="7"/>
  <c r="AF234" i="2" s="1"/>
  <c r="AB152" i="7"/>
  <c r="AA152" i="2" s="1"/>
  <c r="X72" i="7"/>
  <c r="AF72" i="7" s="1"/>
  <c r="AE72" i="2" s="1"/>
  <c r="AI177" i="7"/>
  <c r="AH177" i="2" s="1"/>
  <c r="AS54" i="7"/>
  <c r="AR54" i="2" s="1"/>
  <c r="AD182" i="7"/>
  <c r="AC182" i="2" s="1"/>
  <c r="AK16" i="7"/>
  <c r="AJ16" i="2" s="1"/>
  <c r="AJ121" i="7"/>
  <c r="AI121" i="2" s="1"/>
  <c r="AC202" i="7"/>
  <c r="AB202" i="2" s="1"/>
  <c r="X202" i="7"/>
  <c r="AF202" i="7" s="1"/>
  <c r="AE202" i="2" s="1"/>
  <c r="AQ38" i="7"/>
  <c r="AP38" i="2" s="1"/>
  <c r="AL34" i="7"/>
  <c r="AK34" i="2" s="1"/>
  <c r="AS34" i="7"/>
  <c r="AR34" i="2" s="1"/>
  <c r="AR36" i="7"/>
  <c r="AQ36" i="2" s="1"/>
  <c r="AR37" i="7"/>
  <c r="AQ37" i="2" s="1"/>
  <c r="AT34" i="7"/>
  <c r="AS34" i="2" s="1"/>
  <c r="AI34" i="7"/>
  <c r="AH34" i="2" s="1"/>
  <c r="AO34" i="7"/>
  <c r="AN34" i="2" s="1"/>
  <c r="AL35" i="7"/>
  <c r="AK35" i="2" s="1"/>
  <c r="AP34" i="7"/>
  <c r="AO34" i="2" s="1"/>
  <c r="AH34" i="7"/>
  <c r="AG34" i="2" s="1"/>
  <c r="AR38" i="7"/>
  <c r="AQ38" i="2" s="1"/>
  <c r="AS37" i="7"/>
  <c r="AR37" i="2" s="1"/>
  <c r="AS40" i="7"/>
  <c r="AR40" i="2" s="1"/>
  <c r="AL37" i="7"/>
  <c r="AK37" i="2" s="1"/>
  <c r="AK37" i="7"/>
  <c r="AJ37" i="2" s="1"/>
  <c r="AR34" i="7"/>
  <c r="AQ34" i="2" s="1"/>
  <c r="AH36" i="7"/>
  <c r="AG36" i="2" s="1"/>
  <c r="AT37" i="7"/>
  <c r="AS37" i="2" s="1"/>
  <c r="AO37" i="7"/>
  <c r="AN37" i="2" s="1"/>
  <c r="AT35" i="7"/>
  <c r="AS35" i="2" s="1"/>
  <c r="AP73" i="2"/>
  <c r="AM123" i="2"/>
  <c r="AM95" i="2"/>
  <c r="AR113" i="2"/>
  <c r="AM216" i="2"/>
  <c r="AQ23" i="2"/>
  <c r="AM188" i="2"/>
  <c r="AM30" i="2"/>
  <c r="AM184" i="2"/>
  <c r="AO173" i="2"/>
  <c r="AQ223" i="2"/>
  <c r="AR213" i="2"/>
  <c r="AM66" i="2"/>
  <c r="AR149" i="7"/>
  <c r="AQ149" i="2" s="1"/>
  <c r="L149" i="2"/>
  <c r="Y52" i="7"/>
  <c r="AG52" i="7" s="1"/>
  <c r="X43" i="2"/>
  <c r="G292" i="4" s="1"/>
  <c r="AS93" i="7"/>
  <c r="M93" i="2"/>
  <c r="AS175" i="7"/>
  <c r="AR175" i="2" s="1"/>
  <c r="M175" i="2"/>
  <c r="AS127" i="7"/>
  <c r="AR127" i="2" s="1"/>
  <c r="M127" i="2"/>
  <c r="AP145" i="7"/>
  <c r="AO145" i="2" s="1"/>
  <c r="J145" i="2"/>
  <c r="S22" i="2"/>
  <c r="AQ138" i="7"/>
  <c r="AP138" i="2" s="1"/>
  <c r="K138" i="2"/>
  <c r="AR98" i="7"/>
  <c r="AQ98" i="2" s="1"/>
  <c r="L98" i="2"/>
  <c r="AS200" i="7"/>
  <c r="AR200" i="2" s="1"/>
  <c r="M200" i="2"/>
  <c r="AO118" i="7"/>
  <c r="AN118" i="2" s="1"/>
  <c r="I118" i="2"/>
  <c r="AN233" i="7"/>
  <c r="H233" i="2"/>
  <c r="AO158" i="7"/>
  <c r="AN158" i="2" s="1"/>
  <c r="I158" i="2"/>
  <c r="AQ151" i="7"/>
  <c r="AP151" i="2" s="1"/>
  <c r="K151" i="2"/>
  <c r="AN73" i="7"/>
  <c r="H73" i="2"/>
  <c r="AT185" i="7"/>
  <c r="AS185" i="2" s="1"/>
  <c r="N185" i="2"/>
  <c r="AS99" i="7"/>
  <c r="AR99" i="2" s="1"/>
  <c r="M99" i="2"/>
  <c r="AO203" i="7"/>
  <c r="I203" i="2"/>
  <c r="AR135" i="7"/>
  <c r="AQ135" i="2" s="1"/>
  <c r="L135" i="2"/>
  <c r="AN140" i="7"/>
  <c r="H140" i="2"/>
  <c r="AQ87" i="7"/>
  <c r="AP87" i="2" s="1"/>
  <c r="K87" i="2"/>
  <c r="AE85" i="7"/>
  <c r="W85" i="2"/>
  <c r="AB199" i="2"/>
  <c r="AK199" i="7"/>
  <c r="AJ199" i="2" s="1"/>
  <c r="AM11" i="7"/>
  <c r="AL11" i="2" s="1"/>
  <c r="AD11" i="2"/>
  <c r="AH99" i="7"/>
  <c r="AG99" i="2" s="1"/>
  <c r="Y99" i="2"/>
  <c r="AB150" i="2"/>
  <c r="AK150" i="7"/>
  <c r="AJ150" i="2" s="1"/>
  <c r="AH39" i="7"/>
  <c r="AG39" i="2" s="1"/>
  <c r="Y39" i="2"/>
  <c r="Y132" i="7"/>
  <c r="X132" i="2" s="1"/>
  <c r="X123" i="2"/>
  <c r="AA212" i="7"/>
  <c r="Z212" i="2" s="1"/>
  <c r="Z203" i="2"/>
  <c r="AD82" i="7"/>
  <c r="AC82" i="2" s="1"/>
  <c r="AC73" i="2"/>
  <c r="AI29" i="7"/>
  <c r="AH29" i="2" s="1"/>
  <c r="Z29" i="2"/>
  <c r="AI199" i="7"/>
  <c r="AH199" i="2" s="1"/>
  <c r="Z199" i="2"/>
  <c r="AC138" i="2"/>
  <c r="AL138" i="7"/>
  <c r="AK138" i="2" s="1"/>
  <c r="AC102" i="7"/>
  <c r="AB102" i="2" s="1"/>
  <c r="AB93" i="2"/>
  <c r="AL166" i="7"/>
  <c r="AK166" i="2" s="1"/>
  <c r="AC166" i="2"/>
  <c r="AB29" i="2"/>
  <c r="AK29" i="7"/>
  <c r="AJ29" i="2" s="1"/>
  <c r="AJ185" i="7"/>
  <c r="AI185" i="2" s="1"/>
  <c r="AA185" i="2"/>
  <c r="AC142" i="7"/>
  <c r="AB142" i="2" s="1"/>
  <c r="AB133" i="2"/>
  <c r="AE86" i="7"/>
  <c r="W86" i="2"/>
  <c r="AA71" i="2"/>
  <c r="AJ71" i="7"/>
  <c r="AI71" i="2" s="1"/>
  <c r="X39" i="2"/>
  <c r="AG39" i="7"/>
  <c r="AF39" i="2" s="1"/>
  <c r="AL108" i="7"/>
  <c r="AK108" i="2" s="1"/>
  <c r="AC108" i="2"/>
  <c r="AE127" i="7"/>
  <c r="AM169" i="2"/>
  <c r="AK49" i="7"/>
  <c r="AJ49" i="2" s="1"/>
  <c r="P82" i="2"/>
  <c r="AL134" i="7"/>
  <c r="AK134" i="2" s="1"/>
  <c r="AM163" i="2"/>
  <c r="S42" i="2"/>
  <c r="AG43" i="7"/>
  <c r="AF43" i="2" s="1"/>
  <c r="W112" i="7"/>
  <c r="V112" i="2" s="1"/>
  <c r="V103" i="2"/>
  <c r="AF123" i="7"/>
  <c r="AE123" i="2" s="1"/>
  <c r="AG141" i="7"/>
  <c r="AF141" i="2" s="1"/>
  <c r="AM4" i="2"/>
  <c r="T52" i="2"/>
  <c r="U245" i="7"/>
  <c r="AJ160" i="7"/>
  <c r="AI160" i="2" s="1"/>
  <c r="AH237" i="7"/>
  <c r="AG237" i="2" s="1"/>
  <c r="AH15" i="7"/>
  <c r="AG15" i="2" s="1"/>
  <c r="AL89" i="7"/>
  <c r="AK89" i="2" s="1"/>
  <c r="AG44" i="7"/>
  <c r="AF44" i="2" s="1"/>
  <c r="AJ95" i="7"/>
  <c r="AI95" i="2" s="1"/>
  <c r="AJ137" i="7"/>
  <c r="AI137" i="2" s="1"/>
  <c r="R182" i="2"/>
  <c r="O202" i="2"/>
  <c r="AL194" i="7"/>
  <c r="AK194" i="2" s="1"/>
  <c r="U42" i="2"/>
  <c r="AG87" i="7"/>
  <c r="AF87" i="2" s="1"/>
  <c r="AM221" i="2"/>
  <c r="AB101" i="2"/>
  <c r="AK101" i="7"/>
  <c r="AJ101" i="2" s="1"/>
  <c r="AH140" i="7"/>
  <c r="AG140" i="2" s="1"/>
  <c r="AJ158" i="7"/>
  <c r="AI158" i="2" s="1"/>
  <c r="AI174" i="7"/>
  <c r="AH174" i="2" s="1"/>
  <c r="AJ199" i="7"/>
  <c r="AI199" i="2" s="1"/>
  <c r="AP237" i="7"/>
  <c r="AO237" i="2" s="1"/>
  <c r="AK60" i="7"/>
  <c r="AJ60" i="2" s="1"/>
  <c r="AJ205" i="7"/>
  <c r="AI205" i="2" s="1"/>
  <c r="AG236" i="7"/>
  <c r="AF236" i="2" s="1"/>
  <c r="AE54" i="7"/>
  <c r="AK56" i="7"/>
  <c r="AJ56" i="2" s="1"/>
  <c r="Z72" i="7"/>
  <c r="AE76" i="7"/>
  <c r="S142" i="2"/>
  <c r="AG198" i="7"/>
  <c r="AF198" i="2" s="1"/>
  <c r="AE59" i="7"/>
  <c r="W59" i="2"/>
  <c r="AJ56" i="7"/>
  <c r="AI56" i="2" s="1"/>
  <c r="AH60" i="7"/>
  <c r="AG60" i="2" s="1"/>
  <c r="O92" i="2"/>
  <c r="AI105" i="7"/>
  <c r="AH105" i="2" s="1"/>
  <c r="AS136" i="7"/>
  <c r="AR136" i="2" s="1"/>
  <c r="M136" i="2"/>
  <c r="AR68" i="7"/>
  <c r="AQ68" i="2" s="1"/>
  <c r="L68" i="2"/>
  <c r="AQ126" i="7"/>
  <c r="AP126" i="2" s="1"/>
  <c r="K126" i="2"/>
  <c r="AO237" i="7"/>
  <c r="AN237" i="2" s="1"/>
  <c r="I237" i="2"/>
  <c r="AP148" i="7"/>
  <c r="AO148" i="2" s="1"/>
  <c r="J148" i="2"/>
  <c r="AP68" i="7"/>
  <c r="AO68" i="2" s="1"/>
  <c r="J68" i="2"/>
  <c r="AT139" i="7"/>
  <c r="AS139" i="2" s="1"/>
  <c r="N139" i="2"/>
  <c r="AE17" i="7"/>
  <c r="W17" i="2"/>
  <c r="AP219" i="7"/>
  <c r="AO219" i="2" s="1"/>
  <c r="J219" i="2"/>
  <c r="AQ144" i="7"/>
  <c r="AP144" i="2" s="1"/>
  <c r="K144" i="2"/>
  <c r="AQ154" i="7"/>
  <c r="AP154" i="2" s="1"/>
  <c r="K154" i="2"/>
  <c r="AR76" i="7"/>
  <c r="AQ76" i="2" s="1"/>
  <c r="L76" i="2"/>
  <c r="AO198" i="7"/>
  <c r="AN198" i="2" s="1"/>
  <c r="I198" i="2"/>
  <c r="AQ118" i="7"/>
  <c r="AP118" i="2" s="1"/>
  <c r="K118" i="2"/>
  <c r="AT206" i="7"/>
  <c r="AS206" i="2" s="1"/>
  <c r="N206" i="2"/>
  <c r="AP116" i="7"/>
  <c r="AO116" i="2" s="1"/>
  <c r="J116" i="2"/>
  <c r="AQ188" i="7"/>
  <c r="AP188" i="2" s="1"/>
  <c r="K188" i="2"/>
  <c r="AO120" i="7"/>
  <c r="AN120" i="2" s="1"/>
  <c r="I120" i="2"/>
  <c r="AO76" i="7"/>
  <c r="AN76" i="2" s="1"/>
  <c r="I76" i="2"/>
  <c r="AP199" i="7"/>
  <c r="AO199" i="2" s="1"/>
  <c r="J199" i="2"/>
  <c r="AR101" i="7"/>
  <c r="AQ101" i="2" s="1"/>
  <c r="L101" i="2"/>
  <c r="AP207" i="7"/>
  <c r="AO207" i="2" s="1"/>
  <c r="J207" i="2"/>
  <c r="AS138" i="7"/>
  <c r="AR138" i="2" s="1"/>
  <c r="M138" i="2"/>
  <c r="AO138" i="7"/>
  <c r="AN138" i="2" s="1"/>
  <c r="I138" i="2"/>
  <c r="AQ84" i="7"/>
  <c r="AP84" i="2" s="1"/>
  <c r="K84" i="2"/>
  <c r="AT177" i="7"/>
  <c r="AS177" i="2" s="1"/>
  <c r="N177" i="2"/>
  <c r="AT117" i="7"/>
  <c r="AS117" i="2" s="1"/>
  <c r="N117" i="2"/>
  <c r="AR216" i="7"/>
  <c r="AQ216" i="2" s="1"/>
  <c r="L216" i="2"/>
  <c r="AN179" i="7"/>
  <c r="H179" i="2"/>
  <c r="AT150" i="7"/>
  <c r="AS150" i="2" s="1"/>
  <c r="N150" i="2"/>
  <c r="AT90" i="7"/>
  <c r="AS90" i="2" s="1"/>
  <c r="N90" i="2"/>
  <c r="AN177" i="7"/>
  <c r="H177" i="2"/>
  <c r="AN99" i="7"/>
  <c r="H99" i="2"/>
  <c r="AR217" i="7"/>
  <c r="AQ217" i="2" s="1"/>
  <c r="L217" i="2"/>
  <c r="AT111" i="7"/>
  <c r="AS111" i="2" s="1"/>
  <c r="N111" i="2"/>
  <c r="AR148" i="7"/>
  <c r="AQ148" i="2" s="1"/>
  <c r="L148" i="2"/>
  <c r="AS13" i="2"/>
  <c r="AC71" i="2"/>
  <c r="AL71" i="7"/>
  <c r="AK71" i="2" s="1"/>
  <c r="AC112" i="7"/>
  <c r="AB112" i="2" s="1"/>
  <c r="AB103" i="2"/>
  <c r="AA122" i="7"/>
  <c r="Z122" i="2" s="1"/>
  <c r="Z113" i="2"/>
  <c r="AB151" i="2"/>
  <c r="AK151" i="7"/>
  <c r="AJ151" i="2" s="1"/>
  <c r="AA92" i="7"/>
  <c r="Z92" i="2" s="1"/>
  <c r="Z83" i="2"/>
  <c r="AC162" i="7"/>
  <c r="AB153" i="2"/>
  <c r="AK153" i="7"/>
  <c r="AJ153" i="2" s="1"/>
  <c r="AE26" i="7"/>
  <c r="W26" i="2"/>
  <c r="AF26" i="7"/>
  <c r="AE26" i="2" s="1"/>
  <c r="AE184" i="7"/>
  <c r="W184" i="2"/>
  <c r="AC118" i="2"/>
  <c r="AL118" i="7"/>
  <c r="AK118" i="2" s="1"/>
  <c r="AE219" i="7"/>
  <c r="W219" i="2"/>
  <c r="AC199" i="2"/>
  <c r="AL199" i="7"/>
  <c r="AK199" i="2" s="1"/>
  <c r="AE58" i="7"/>
  <c r="W58" i="2"/>
  <c r="Z101" i="2"/>
  <c r="AI101" i="7"/>
  <c r="AH101" i="2" s="1"/>
  <c r="X176" i="2"/>
  <c r="AG176" i="7"/>
  <c r="AF176" i="2" s="1"/>
  <c r="AD42" i="7"/>
  <c r="AC42" i="2" s="1"/>
  <c r="AC33" i="2"/>
  <c r="Y32" i="7"/>
  <c r="X23" i="2"/>
  <c r="AG23" i="7"/>
  <c r="AF23" i="2" s="1"/>
  <c r="AE60" i="7"/>
  <c r="W60" i="2"/>
  <c r="Y142" i="7"/>
  <c r="X142" i="2" s="1"/>
  <c r="X133" i="2"/>
  <c r="W12" i="7"/>
  <c r="V12" i="2" s="1"/>
  <c r="V3" i="2"/>
  <c r="AJ55" i="7"/>
  <c r="AI55" i="2" s="1"/>
  <c r="W242" i="7"/>
  <c r="V242" i="2" s="1"/>
  <c r="V233" i="2"/>
  <c r="AK119" i="7"/>
  <c r="AJ119" i="2" s="1"/>
  <c r="AG165" i="7"/>
  <c r="AF165" i="2" s="1"/>
  <c r="AL165" i="7"/>
  <c r="AK165" i="2" s="1"/>
  <c r="P52" i="2"/>
  <c r="Q245" i="7"/>
  <c r="AS173" i="2"/>
  <c r="O132" i="2"/>
  <c r="AI165" i="7"/>
  <c r="AH165" i="2" s="1"/>
  <c r="AD192" i="7"/>
  <c r="AF85" i="7"/>
  <c r="AE85" i="2" s="1"/>
  <c r="AR89" i="7"/>
  <c r="AQ89" i="2" s="1"/>
  <c r="AE116" i="7"/>
  <c r="AE16" i="7"/>
  <c r="W16" i="2"/>
  <c r="P42" i="2"/>
  <c r="AO27" i="7"/>
  <c r="AN27" i="2" s="1"/>
  <c r="AL61" i="7"/>
  <c r="AK61" i="2" s="1"/>
  <c r="T112" i="2"/>
  <c r="AK124" i="7"/>
  <c r="AJ124" i="2" s="1"/>
  <c r="AQ213" i="2"/>
  <c r="AI131" i="7"/>
  <c r="AH131" i="2" s="1"/>
  <c r="AE88" i="7"/>
  <c r="W88" i="2"/>
  <c r="AI9" i="7"/>
  <c r="AH9" i="2" s="1"/>
  <c r="AL58" i="7"/>
  <c r="AK58" i="2" s="1"/>
  <c r="AO159" i="7"/>
  <c r="AN159" i="2" s="1"/>
  <c r="AS161" i="7"/>
  <c r="AR161" i="2" s="1"/>
  <c r="AK105" i="7"/>
  <c r="AJ105" i="2" s="1"/>
  <c r="AO176" i="7"/>
  <c r="AN176" i="2" s="1"/>
  <c r="P102" i="2"/>
  <c r="AJ100" i="7"/>
  <c r="AI100" i="2" s="1"/>
  <c r="AK141" i="7"/>
  <c r="AJ141" i="2" s="1"/>
  <c r="AP161" i="7"/>
  <c r="AO161" i="2" s="1"/>
  <c r="U102" i="2"/>
  <c r="W92" i="7"/>
  <c r="V92" i="2" s="1"/>
  <c r="V83" i="2"/>
  <c r="AS86" i="7"/>
  <c r="AR86" i="2" s="1"/>
  <c r="M86" i="2"/>
  <c r="AS165" i="7"/>
  <c r="AR165" i="2" s="1"/>
  <c r="M165" i="2"/>
  <c r="AE141" i="7"/>
  <c r="W141" i="2"/>
  <c r="AT136" i="7"/>
  <c r="AS136" i="2" s="1"/>
  <c r="N136" i="2"/>
  <c r="AR137" i="7"/>
  <c r="AQ137" i="2" s="1"/>
  <c r="L137" i="2"/>
  <c r="AS126" i="7"/>
  <c r="AR126" i="2" s="1"/>
  <c r="M126" i="2"/>
  <c r="AP181" i="7"/>
  <c r="AO181" i="2" s="1"/>
  <c r="J181" i="2"/>
  <c r="AQ175" i="7"/>
  <c r="AP175" i="2" s="1"/>
  <c r="K175" i="2"/>
  <c r="AS109" i="7"/>
  <c r="AR109" i="2" s="1"/>
  <c r="M109" i="2"/>
  <c r="AS183" i="7"/>
  <c r="M183" i="2"/>
  <c r="AS107" i="7"/>
  <c r="AR107" i="2" s="1"/>
  <c r="M107" i="2"/>
  <c r="AS194" i="7"/>
  <c r="AR194" i="2" s="1"/>
  <c r="M194" i="2"/>
  <c r="AT129" i="7"/>
  <c r="AS129" i="2" s="1"/>
  <c r="N129" i="2"/>
  <c r="X22" i="7"/>
  <c r="AF22" i="7" s="1"/>
  <c r="AE22" i="2" s="1"/>
  <c r="AE13" i="7"/>
  <c r="W13" i="2"/>
  <c r="AR147" i="7"/>
  <c r="AQ147" i="2" s="1"/>
  <c r="L147" i="2"/>
  <c r="AU7" i="7"/>
  <c r="AT7" i="2" s="1"/>
  <c r="AM7" i="2"/>
  <c r="AO175" i="7"/>
  <c r="AN175" i="2" s="1"/>
  <c r="I175" i="2"/>
  <c r="AR109" i="7"/>
  <c r="AQ109" i="2" s="1"/>
  <c r="L109" i="2"/>
  <c r="AO216" i="7"/>
  <c r="AN216" i="2" s="1"/>
  <c r="I216" i="2"/>
  <c r="AQ134" i="7"/>
  <c r="AP134" i="2" s="1"/>
  <c r="K134" i="2"/>
  <c r="AO154" i="7"/>
  <c r="AN154" i="2" s="1"/>
  <c r="I154" i="2"/>
  <c r="AP176" i="7"/>
  <c r="AO176" i="2" s="1"/>
  <c r="J176" i="2"/>
  <c r="AS83" i="7"/>
  <c r="M83" i="2"/>
  <c r="AQ198" i="7"/>
  <c r="AP198" i="2" s="1"/>
  <c r="K198" i="2"/>
  <c r="AN137" i="7"/>
  <c r="H137" i="2"/>
  <c r="AO149" i="7"/>
  <c r="AN149" i="2" s="1"/>
  <c r="I149" i="2"/>
  <c r="AC68" i="2"/>
  <c r="AL68" i="7"/>
  <c r="AK68" i="2" s="1"/>
  <c r="AU11" i="7"/>
  <c r="AT11" i="2" s="1"/>
  <c r="AM11" i="2"/>
  <c r="S132" i="2"/>
  <c r="Z148" i="2"/>
  <c r="AI148" i="7"/>
  <c r="AH148" i="2" s="1"/>
  <c r="AE87" i="7"/>
  <c r="W87" i="2"/>
  <c r="AB62" i="7"/>
  <c r="AA62" i="2" s="1"/>
  <c r="AA53" i="2"/>
  <c r="AC127" i="2"/>
  <c r="AL127" i="7"/>
  <c r="AK127" i="2" s="1"/>
  <c r="X154" i="2"/>
  <c r="AG154" i="7"/>
  <c r="AF154" i="2" s="1"/>
  <c r="Y145" i="2"/>
  <c r="AH145" i="7"/>
  <c r="AG145" i="2" s="1"/>
  <c r="Z162" i="7"/>
  <c r="Y162" i="2" s="1"/>
  <c r="Y153" i="2"/>
  <c r="AF101" i="7"/>
  <c r="AE101" i="2" s="1"/>
  <c r="AE101" i="7"/>
  <c r="W101" i="2"/>
  <c r="AE73" i="7"/>
  <c r="X82" i="7"/>
  <c r="W73" i="2"/>
  <c r="AF73" i="7"/>
  <c r="AE73" i="2" s="1"/>
  <c r="X115" i="2"/>
  <c r="AG115" i="7"/>
  <c r="AF115" i="2" s="1"/>
  <c r="AB67" i="2"/>
  <c r="AK67" i="7"/>
  <c r="AJ67" i="2" s="1"/>
  <c r="AC29" i="2"/>
  <c r="AL29" i="7"/>
  <c r="AK29" i="2" s="1"/>
  <c r="AA142" i="7"/>
  <c r="Z142" i="2" s="1"/>
  <c r="Z133" i="2"/>
  <c r="X242" i="7"/>
  <c r="AE233" i="7"/>
  <c r="W233" i="2"/>
  <c r="AB165" i="2"/>
  <c r="AK165" i="7"/>
  <c r="AJ165" i="2" s="1"/>
  <c r="AB145" i="2"/>
  <c r="AK145" i="7"/>
  <c r="AJ145" i="2" s="1"/>
  <c r="AH134" i="7"/>
  <c r="AG134" i="2" s="1"/>
  <c r="AP153" i="7"/>
  <c r="AF216" i="7"/>
  <c r="AE216" i="2" s="1"/>
  <c r="O242" i="2"/>
  <c r="AM81" i="2"/>
  <c r="AA182" i="7"/>
  <c r="Z182" i="2" s="1"/>
  <c r="Z173" i="2"/>
  <c r="W62" i="7"/>
  <c r="V62" i="2" s="1"/>
  <c r="V53" i="2"/>
  <c r="AI16" i="7"/>
  <c r="AH16" i="2" s="1"/>
  <c r="AQ173" i="7"/>
  <c r="AH14" i="7"/>
  <c r="AG14" i="2" s="1"/>
  <c r="AF93" i="7"/>
  <c r="AE93" i="2" s="1"/>
  <c r="AH153" i="7"/>
  <c r="AG153" i="2" s="1"/>
  <c r="AP191" i="7"/>
  <c r="AO191" i="2" s="1"/>
  <c r="AI218" i="7"/>
  <c r="AH218" i="2" s="1"/>
  <c r="AT118" i="7"/>
  <c r="AS118" i="2" s="1"/>
  <c r="AN173" i="7"/>
  <c r="W202" i="7"/>
  <c r="V202" i="2" s="1"/>
  <c r="V193" i="2"/>
  <c r="AE10" i="7"/>
  <c r="AK103" i="7"/>
  <c r="AJ103" i="2" s="1"/>
  <c r="AJ177" i="7"/>
  <c r="AI177" i="2" s="1"/>
  <c r="AL20" i="7"/>
  <c r="AK20" i="2" s="1"/>
  <c r="AI57" i="7"/>
  <c r="AH57" i="2" s="1"/>
  <c r="AE55" i="7"/>
  <c r="W55" i="2"/>
  <c r="AM155" i="2"/>
  <c r="AC42" i="7"/>
  <c r="AB42" i="2" s="1"/>
  <c r="AB33" i="2"/>
  <c r="AI61" i="7"/>
  <c r="AH61" i="2" s="1"/>
  <c r="AJ141" i="7"/>
  <c r="AI141" i="2" s="1"/>
  <c r="AI198" i="7"/>
  <c r="AH198" i="2" s="1"/>
  <c r="AI217" i="7"/>
  <c r="AH217" i="2" s="1"/>
  <c r="P142" i="2"/>
  <c r="AQ36" i="7"/>
  <c r="AP36" i="2" s="1"/>
  <c r="AP43" i="7"/>
  <c r="AK78" i="7"/>
  <c r="AJ78" i="2" s="1"/>
  <c r="AE167" i="7"/>
  <c r="AR207" i="7"/>
  <c r="AQ207" i="2" s="1"/>
  <c r="AI38" i="7"/>
  <c r="AH38" i="2" s="1"/>
  <c r="P162" i="2"/>
  <c r="AT149" i="7"/>
  <c r="AS149" i="2" s="1"/>
  <c r="N149" i="2"/>
  <c r="AT87" i="7"/>
  <c r="AS87" i="2" s="1"/>
  <c r="N87" i="2"/>
  <c r="AS147" i="7"/>
  <c r="AR147" i="2" s="1"/>
  <c r="M147" i="2"/>
  <c r="AS135" i="7"/>
  <c r="AR135" i="2" s="1"/>
  <c r="M135" i="2"/>
  <c r="AT204" i="7"/>
  <c r="AS204" i="2" s="1"/>
  <c r="N204" i="2"/>
  <c r="AR136" i="7"/>
  <c r="AQ136" i="2" s="1"/>
  <c r="L136" i="2"/>
  <c r="AS168" i="7"/>
  <c r="AR168" i="2" s="1"/>
  <c r="M168" i="2"/>
  <c r="AQ116" i="7"/>
  <c r="AP116" i="2" s="1"/>
  <c r="K116" i="2"/>
  <c r="AP117" i="7"/>
  <c r="AO117" i="2" s="1"/>
  <c r="J117" i="2"/>
  <c r="AO111" i="7"/>
  <c r="AN111" i="2" s="1"/>
  <c r="I111" i="2"/>
  <c r="AO107" i="7"/>
  <c r="AN107" i="2" s="1"/>
  <c r="I107" i="2"/>
  <c r="AT199" i="7"/>
  <c r="AS199" i="2" s="1"/>
  <c r="N199" i="2"/>
  <c r="AN126" i="7"/>
  <c r="H126" i="2"/>
  <c r="AQ41" i="7"/>
  <c r="AP41" i="2" s="1"/>
  <c r="K41" i="2"/>
  <c r="AR146" i="7"/>
  <c r="AQ146" i="2" s="1"/>
  <c r="L146" i="2"/>
  <c r="AQ176" i="7"/>
  <c r="AP176" i="2" s="1"/>
  <c r="K176" i="2"/>
  <c r="AT83" i="7"/>
  <c r="N83" i="2"/>
  <c r="AO43" i="7"/>
  <c r="AR194" i="7"/>
  <c r="AQ194" i="2" s="1"/>
  <c r="L194" i="2"/>
  <c r="AS129" i="7"/>
  <c r="AR129" i="2" s="1"/>
  <c r="M129" i="2"/>
  <c r="AE24" i="7"/>
  <c r="W24" i="2"/>
  <c r="AQ136" i="7"/>
  <c r="AP136" i="2" s="1"/>
  <c r="K136" i="2"/>
  <c r="AR185" i="7"/>
  <c r="AQ185" i="2" s="1"/>
  <c r="L185" i="2"/>
  <c r="AS71" i="7"/>
  <c r="AR71" i="2" s="1"/>
  <c r="M71" i="2"/>
  <c r="AR181" i="7"/>
  <c r="AQ181" i="2" s="1"/>
  <c r="L181" i="2"/>
  <c r="AN118" i="7"/>
  <c r="H118" i="2"/>
  <c r="AN41" i="7"/>
  <c r="H41" i="2"/>
  <c r="AP133" i="7"/>
  <c r="J133" i="2"/>
  <c r="AO87" i="7"/>
  <c r="AN87" i="2" s="1"/>
  <c r="I87" i="2"/>
  <c r="AM16" i="2"/>
  <c r="AM166" i="2"/>
  <c r="R242" i="2"/>
  <c r="AE57" i="7"/>
  <c r="W57" i="2"/>
  <c r="AM48" i="2"/>
  <c r="AM98" i="2"/>
  <c r="AE77" i="7"/>
  <c r="W77" i="2"/>
  <c r="AF77" i="7"/>
  <c r="AE77" i="2" s="1"/>
  <c r="Z202" i="7"/>
  <c r="Y193" i="2"/>
  <c r="AH193" i="7"/>
  <c r="AG193" i="2" s="1"/>
  <c r="Y147" i="2"/>
  <c r="AH147" i="7"/>
  <c r="AG147" i="2" s="1"/>
  <c r="Y221" i="2"/>
  <c r="AH221" i="7"/>
  <c r="AG221" i="2" s="1"/>
  <c r="AE175" i="7"/>
  <c r="W175" i="2"/>
  <c r="X108" i="2"/>
  <c r="AG108" i="7"/>
  <c r="AF108" i="2" s="1"/>
  <c r="Z30" i="2"/>
  <c r="AI30" i="7"/>
  <c r="AH30" i="2" s="1"/>
  <c r="AE207" i="7"/>
  <c r="W207" i="2"/>
  <c r="AA151" i="2"/>
  <c r="AJ151" i="7"/>
  <c r="AI151" i="2" s="1"/>
  <c r="AH67" i="7"/>
  <c r="AG67" i="2" s="1"/>
  <c r="Y67" i="2"/>
  <c r="AA44" i="2"/>
  <c r="AJ44" i="7"/>
  <c r="AI44" i="2" s="1"/>
  <c r="X67" i="2"/>
  <c r="AG67" i="7"/>
  <c r="AF67" i="2" s="1"/>
  <c r="AC146" i="2"/>
  <c r="AL146" i="7"/>
  <c r="AK146" i="2" s="1"/>
  <c r="Z242" i="7"/>
  <c r="Y242" i="2" s="1"/>
  <c r="Y233" i="2"/>
  <c r="Q244" i="7"/>
  <c r="P12" i="2"/>
  <c r="AE48" i="7"/>
  <c r="W48" i="2"/>
  <c r="AM150" i="2"/>
  <c r="O62" i="2"/>
  <c r="AM124" i="2"/>
  <c r="AJ139" i="7"/>
  <c r="AI139" i="2" s="1"/>
  <c r="AG241" i="7"/>
  <c r="AF241" i="2" s="1"/>
  <c r="AI89" i="7"/>
  <c r="AH89" i="2" s="1"/>
  <c r="AQ159" i="7"/>
  <c r="AP159" i="2" s="1"/>
  <c r="AA102" i="7"/>
  <c r="Z102" i="2" s="1"/>
  <c r="AR79" i="7"/>
  <c r="AQ79" i="2" s="1"/>
  <c r="W102" i="7"/>
  <c r="V102" i="2" s="1"/>
  <c r="V93" i="2"/>
  <c r="AG117" i="7"/>
  <c r="AF117" i="2" s="1"/>
  <c r="Q162" i="2"/>
  <c r="AF16" i="7"/>
  <c r="AE16" i="2" s="1"/>
  <c r="AC72" i="7"/>
  <c r="AR193" i="2"/>
  <c r="AS103" i="2"/>
  <c r="AM130" i="2"/>
  <c r="AK218" i="7"/>
  <c r="AJ218" i="2" s="1"/>
  <c r="AK107" i="7"/>
  <c r="AJ107" i="2" s="1"/>
  <c r="AK131" i="7"/>
  <c r="AJ131" i="2" s="1"/>
  <c r="AL171" i="7"/>
  <c r="AK171" i="2" s="1"/>
  <c r="AE199" i="7"/>
  <c r="AH88" i="7"/>
  <c r="AG88" i="2" s="1"/>
  <c r="AJ35" i="7"/>
  <c r="AI35" i="2" s="1"/>
  <c r="AP193" i="7"/>
  <c r="R202" i="2"/>
  <c r="AO63" i="2"/>
  <c r="AG133" i="7"/>
  <c r="AF133" i="2" s="1"/>
  <c r="AL156" i="7"/>
  <c r="AK156" i="2" s="1"/>
  <c r="AI205" i="7"/>
  <c r="AH205" i="2" s="1"/>
  <c r="U62" i="2"/>
  <c r="V245" i="7"/>
  <c r="AJ114" i="7"/>
  <c r="AI114" i="2" s="1"/>
  <c r="AK156" i="7"/>
  <c r="AJ156" i="2" s="1"/>
  <c r="AO100" i="7"/>
  <c r="AN100" i="2" s="1"/>
  <c r="AJ98" i="7"/>
  <c r="AI98" i="2" s="1"/>
  <c r="AI175" i="7"/>
  <c r="AH175" i="2" s="1"/>
  <c r="Y222" i="7"/>
  <c r="X222" i="2" s="1"/>
  <c r="Y182" i="7"/>
  <c r="X182" i="2" s="1"/>
  <c r="AT179" i="7"/>
  <c r="AS179" i="2" s="1"/>
  <c r="N179" i="2"/>
  <c r="AS76" i="7"/>
  <c r="AR76" i="2" s="1"/>
  <c r="M76" i="2"/>
  <c r="Q22" i="2"/>
  <c r="R244" i="7"/>
  <c r="AS85" i="7"/>
  <c r="AR85" i="2" s="1"/>
  <c r="M85" i="2"/>
  <c r="AT171" i="7"/>
  <c r="AS171" i="2" s="1"/>
  <c r="N171" i="2"/>
  <c r="AS53" i="7"/>
  <c r="AT15" i="7"/>
  <c r="AS15" i="2" s="1"/>
  <c r="N15" i="2"/>
  <c r="AQ178" i="7"/>
  <c r="AP178" i="2" s="1"/>
  <c r="K178" i="2"/>
  <c r="AH41" i="7"/>
  <c r="AG41" i="2" s="1"/>
  <c r="Y41" i="2"/>
  <c r="AT141" i="7"/>
  <c r="AS141" i="2" s="1"/>
  <c r="N141" i="2"/>
  <c r="AQ185" i="7"/>
  <c r="AP185" i="2" s="1"/>
  <c r="K185" i="2"/>
  <c r="AS90" i="7"/>
  <c r="AR90" i="2" s="1"/>
  <c r="M90" i="2"/>
  <c r="AS188" i="7"/>
  <c r="AR188" i="2" s="1"/>
  <c r="M188" i="2"/>
  <c r="AT107" i="7"/>
  <c r="AS107" i="2" s="1"/>
  <c r="N107" i="2"/>
  <c r="AP168" i="7"/>
  <c r="AO168" i="2" s="1"/>
  <c r="J168" i="2"/>
  <c r="AS116" i="7"/>
  <c r="AR116" i="2" s="1"/>
  <c r="M116" i="2"/>
  <c r="AS171" i="7"/>
  <c r="AR171" i="2" s="1"/>
  <c r="M171" i="2"/>
  <c r="AO83" i="7"/>
  <c r="I83" i="2"/>
  <c r="AF17" i="7"/>
  <c r="AE17" i="2" s="1"/>
  <c r="AN151" i="7"/>
  <c r="H151" i="2"/>
  <c r="AN86" i="7"/>
  <c r="H86" i="2"/>
  <c r="AN24" i="7"/>
  <c r="AN198" i="7"/>
  <c r="H198" i="2"/>
  <c r="AP137" i="7"/>
  <c r="AO137" i="2" s="1"/>
  <c r="J137" i="2"/>
  <c r="AN71" i="7"/>
  <c r="H71" i="2"/>
  <c r="AN234" i="7"/>
  <c r="H234" i="2"/>
  <c r="AS134" i="7"/>
  <c r="AR134" i="2" s="1"/>
  <c r="M134" i="2"/>
  <c r="AO68" i="7"/>
  <c r="AN68" i="2" s="1"/>
  <c r="I68" i="2"/>
  <c r="AR171" i="7"/>
  <c r="AQ171" i="2" s="1"/>
  <c r="L171" i="2"/>
  <c r="AQ95" i="7"/>
  <c r="AP95" i="2" s="1"/>
  <c r="K95" i="2"/>
  <c r="AM7" i="7"/>
  <c r="AL7" i="2" s="1"/>
  <c r="AD7" i="2"/>
  <c r="AT181" i="7"/>
  <c r="AS181" i="2" s="1"/>
  <c r="N181" i="2"/>
  <c r="AQ137" i="7"/>
  <c r="AP137" i="2" s="1"/>
  <c r="K137" i="2"/>
  <c r="AJ41" i="7"/>
  <c r="AI41" i="2" s="1"/>
  <c r="AA41" i="2"/>
  <c r="AQ139" i="7"/>
  <c r="AP139" i="2" s="1"/>
  <c r="K139" i="2"/>
  <c r="AR166" i="7"/>
  <c r="AQ166" i="2" s="1"/>
  <c r="L166" i="2"/>
  <c r="AS88" i="7"/>
  <c r="AR88" i="2" s="1"/>
  <c r="M88" i="2"/>
  <c r="AR183" i="7"/>
  <c r="L183" i="2"/>
  <c r="AS95" i="7"/>
  <c r="AR95" i="2" s="1"/>
  <c r="M95" i="2"/>
  <c r="AN218" i="7"/>
  <c r="H218" i="2"/>
  <c r="AO139" i="7"/>
  <c r="AN139" i="2" s="1"/>
  <c r="I139" i="2"/>
  <c r="AO66" i="7"/>
  <c r="AN66" i="2" s="1"/>
  <c r="I66" i="2"/>
  <c r="AH71" i="7"/>
  <c r="AG71" i="2" s="1"/>
  <c r="Y71" i="2"/>
  <c r="AL126" i="7"/>
  <c r="AK126" i="2" s="1"/>
  <c r="U212" i="2"/>
  <c r="AA42" i="7"/>
  <c r="Z42" i="2" s="1"/>
  <c r="Z33" i="2"/>
  <c r="AE136" i="7"/>
  <c r="W136" i="2"/>
  <c r="X178" i="2"/>
  <c r="AG178" i="7"/>
  <c r="AF178" i="2" s="1"/>
  <c r="AJ179" i="7"/>
  <c r="AI179" i="2" s="1"/>
  <c r="AA179" i="2"/>
  <c r="AE126" i="7"/>
  <c r="W126" i="2"/>
  <c r="AB198" i="2"/>
  <c r="AK198" i="7"/>
  <c r="AJ198" i="2" s="1"/>
  <c r="Z92" i="7"/>
  <c r="Y92" i="2" s="1"/>
  <c r="Y83" i="2"/>
  <c r="AE157" i="7"/>
  <c r="W157" i="2"/>
  <c r="AF157" i="7"/>
  <c r="AE157" i="2" s="1"/>
  <c r="AE25" i="7"/>
  <c r="W25" i="2"/>
  <c r="AF25" i="7"/>
  <c r="AE25" i="2" s="1"/>
  <c r="AE114" i="7"/>
  <c r="W114" i="2"/>
  <c r="AE179" i="7"/>
  <c r="W179" i="2"/>
  <c r="AF179" i="7"/>
  <c r="AE179" i="2" s="1"/>
  <c r="AB148" i="2"/>
  <c r="AK148" i="7"/>
  <c r="AJ148" i="2" s="1"/>
  <c r="AP55" i="7"/>
  <c r="AO55" i="2" s="1"/>
  <c r="Z122" i="7"/>
  <c r="AI115" i="7"/>
  <c r="AH115" i="2" s="1"/>
  <c r="AE197" i="7"/>
  <c r="Z132" i="7"/>
  <c r="Y132" i="2" s="1"/>
  <c r="Y123" i="2"/>
  <c r="AN13" i="7"/>
  <c r="AK15" i="7"/>
  <c r="AJ15" i="2" s="1"/>
  <c r="Q52" i="2"/>
  <c r="R245" i="7"/>
  <c r="AO123" i="7"/>
  <c r="AP234" i="7"/>
  <c r="AO234" i="2" s="1"/>
  <c r="AJ184" i="7"/>
  <c r="AI184" i="2" s="1"/>
  <c r="AE235" i="7"/>
  <c r="W235" i="2"/>
  <c r="Q42" i="2"/>
  <c r="O102" i="2"/>
  <c r="AR131" i="7"/>
  <c r="AQ131" i="2" s="1"/>
  <c r="AE98" i="7"/>
  <c r="AS170" i="7"/>
  <c r="AR170" i="2" s="1"/>
  <c r="AL184" i="7"/>
  <c r="AK184" i="2" s="1"/>
  <c r="AG238" i="7"/>
  <c r="AF238" i="2" s="1"/>
  <c r="AS160" i="7"/>
  <c r="AR160" i="2" s="1"/>
  <c r="AE145" i="7"/>
  <c r="AR184" i="7"/>
  <c r="AQ184" i="2" s="1"/>
  <c r="AL198" i="7"/>
  <c r="AK198" i="2" s="1"/>
  <c r="AL186" i="7"/>
  <c r="AK186" i="2" s="1"/>
  <c r="AK35" i="7"/>
  <c r="AJ35" i="2" s="1"/>
  <c r="AI73" i="7"/>
  <c r="AH73" i="2" s="1"/>
  <c r="AI180" i="7"/>
  <c r="AH180" i="2" s="1"/>
  <c r="AJ198" i="7"/>
  <c r="AI198" i="2" s="1"/>
  <c r="AN77" i="7"/>
  <c r="AG140" i="7"/>
  <c r="AF140" i="2" s="1"/>
  <c r="AF95" i="7"/>
  <c r="AE95" i="2" s="1"/>
  <c r="AI86" i="7"/>
  <c r="AH86" i="2" s="1"/>
  <c r="AN157" i="7"/>
  <c r="AK19" i="7"/>
  <c r="AJ19" i="2" s="1"/>
  <c r="AH47" i="7"/>
  <c r="AG47" i="2" s="1"/>
  <c r="AG180" i="7"/>
  <c r="AF180" i="2" s="1"/>
  <c r="AG239" i="7"/>
  <c r="AF239" i="2" s="1"/>
  <c r="AH235" i="7"/>
  <c r="AG235" i="2" s="1"/>
  <c r="T62" i="2"/>
  <c r="AO179" i="7"/>
  <c r="AN179" i="2" s="1"/>
  <c r="I179" i="2"/>
  <c r="AR179" i="7"/>
  <c r="AQ179" i="2" s="1"/>
  <c r="L179" i="2"/>
  <c r="AO165" i="7"/>
  <c r="AN165" i="2" s="1"/>
  <c r="I165" i="2"/>
  <c r="AO144" i="7"/>
  <c r="AN144" i="2" s="1"/>
  <c r="I144" i="2"/>
  <c r="AT200" i="7"/>
  <c r="AS200" i="2" s="1"/>
  <c r="N200" i="2"/>
  <c r="AR126" i="7"/>
  <c r="AQ126" i="2" s="1"/>
  <c r="L126" i="2"/>
  <c r="AS137" i="7"/>
  <c r="AR137" i="2" s="1"/>
  <c r="M137" i="2"/>
  <c r="AR188" i="7"/>
  <c r="AQ188" i="2" s="1"/>
  <c r="L188" i="2"/>
  <c r="AR177" i="7"/>
  <c r="AQ177" i="2" s="1"/>
  <c r="L177" i="2"/>
  <c r="AN154" i="7"/>
  <c r="H154" i="2"/>
  <c r="AT140" i="7"/>
  <c r="AS140" i="2" s="1"/>
  <c r="N140" i="2"/>
  <c r="AP217" i="7"/>
  <c r="AO217" i="2" s="1"/>
  <c r="J217" i="2"/>
  <c r="AN237" i="7"/>
  <c r="H237" i="2"/>
  <c r="AN121" i="7"/>
  <c r="H121" i="2"/>
  <c r="AN205" i="7"/>
  <c r="H205" i="2"/>
  <c r="AQ216" i="7"/>
  <c r="AP216" i="2" s="1"/>
  <c r="K216" i="2"/>
  <c r="AS185" i="7"/>
  <c r="AR185" i="2" s="1"/>
  <c r="M185" i="2"/>
  <c r="AN241" i="7"/>
  <c r="H241" i="2"/>
  <c r="AR99" i="7"/>
  <c r="AQ99" i="2" s="1"/>
  <c r="L99" i="2"/>
  <c r="AQ177" i="7"/>
  <c r="AP177" i="2" s="1"/>
  <c r="K177" i="2"/>
  <c r="AR95" i="7"/>
  <c r="AQ95" i="2" s="1"/>
  <c r="L95" i="2"/>
  <c r="AT165" i="7"/>
  <c r="AS165" i="2" s="1"/>
  <c r="N165" i="2"/>
  <c r="AT89" i="7"/>
  <c r="AS89" i="2" s="1"/>
  <c r="N89" i="2"/>
  <c r="AQ161" i="7"/>
  <c r="AP161" i="2" s="1"/>
  <c r="K161" i="2"/>
  <c r="AT71" i="7"/>
  <c r="AS71" i="2" s="1"/>
  <c r="N71" i="2"/>
  <c r="AO181" i="7"/>
  <c r="AN181" i="2" s="1"/>
  <c r="I181" i="2"/>
  <c r="AT99" i="7"/>
  <c r="AS99" i="2" s="1"/>
  <c r="N99" i="2"/>
  <c r="AR221" i="7"/>
  <c r="AQ221" i="2" s="1"/>
  <c r="L221" i="2"/>
  <c r="AT144" i="7"/>
  <c r="AS144" i="2" s="1"/>
  <c r="N144" i="2"/>
  <c r="AQ179" i="7"/>
  <c r="AP179" i="2" s="1"/>
  <c r="K179" i="2"/>
  <c r="AQ71" i="7"/>
  <c r="AP71" i="2" s="1"/>
  <c r="K71" i="2"/>
  <c r="AO199" i="7"/>
  <c r="AN199" i="2" s="1"/>
  <c r="I199" i="2"/>
  <c r="AS105" i="7"/>
  <c r="AR105" i="2" s="1"/>
  <c r="M105" i="2"/>
  <c r="AQ218" i="7"/>
  <c r="AP218" i="2" s="1"/>
  <c r="K218" i="2"/>
  <c r="AP146" i="7"/>
  <c r="AO146" i="2" s="1"/>
  <c r="J146" i="2"/>
  <c r="AQ150" i="7"/>
  <c r="AP150" i="2" s="1"/>
  <c r="K150" i="2"/>
  <c r="AO71" i="7"/>
  <c r="AN71" i="2" s="1"/>
  <c r="I71" i="2"/>
  <c r="AS75" i="7"/>
  <c r="AR75" i="2" s="1"/>
  <c r="M75" i="2"/>
  <c r="AD22" i="7"/>
  <c r="AC22" i="2" s="1"/>
  <c r="AS190" i="7"/>
  <c r="AR190" i="2" s="1"/>
  <c r="M190" i="2"/>
  <c r="AP119" i="7"/>
  <c r="AO119" i="2" s="1"/>
  <c r="J119" i="2"/>
  <c r="AT198" i="7"/>
  <c r="AS198" i="2" s="1"/>
  <c r="N198" i="2"/>
  <c r="AR144" i="7"/>
  <c r="AQ144" i="2" s="1"/>
  <c r="L144" i="2"/>
  <c r="AR56" i="7"/>
  <c r="AQ56" i="2" s="1"/>
  <c r="S62" i="2"/>
  <c r="AJ119" i="7"/>
  <c r="AI119" i="2" s="1"/>
  <c r="W212" i="7"/>
  <c r="V212" i="2" s="1"/>
  <c r="V203" i="2"/>
  <c r="AK133" i="7"/>
  <c r="AJ133" i="2" s="1"/>
  <c r="AG215" i="7"/>
  <c r="AF215" i="2" s="1"/>
  <c r="AB92" i="7"/>
  <c r="AA83" i="2"/>
  <c r="AJ83" i="7"/>
  <c r="AI83" i="2" s="1"/>
  <c r="Y149" i="2"/>
  <c r="AH149" i="7"/>
  <c r="AG149" i="2" s="1"/>
  <c r="AE241" i="7"/>
  <c r="W241" i="2"/>
  <c r="AL110" i="7"/>
  <c r="AK110" i="2" s="1"/>
  <c r="AC110" i="2"/>
  <c r="AL179" i="7"/>
  <c r="AK179" i="2" s="1"/>
  <c r="AC179" i="2"/>
  <c r="AC44" i="2"/>
  <c r="AL44" i="7"/>
  <c r="AK44" i="2" s="1"/>
  <c r="AC115" i="2"/>
  <c r="AL115" i="7"/>
  <c r="AK115" i="2" s="1"/>
  <c r="AA178" i="2"/>
  <c r="AJ178" i="7"/>
  <c r="AI178" i="2" s="1"/>
  <c r="Z215" i="2"/>
  <c r="AI215" i="7"/>
  <c r="AH215" i="2" s="1"/>
  <c r="AA30" i="2"/>
  <c r="AJ30" i="7"/>
  <c r="AI30" i="2" s="1"/>
  <c r="AC67" i="2"/>
  <c r="AL67" i="7"/>
  <c r="AK67" i="2" s="1"/>
  <c r="Y151" i="2"/>
  <c r="AH151" i="7"/>
  <c r="AG151" i="2" s="1"/>
  <c r="Z32" i="7"/>
  <c r="Y23" i="2"/>
  <c r="AH23" i="7"/>
  <c r="AG23" i="2" s="1"/>
  <c r="AE109" i="7"/>
  <c r="W109" i="2"/>
  <c r="Z135" i="2"/>
  <c r="AI135" i="7"/>
  <c r="AH135" i="2" s="1"/>
  <c r="AG56" i="7"/>
  <c r="AF56" i="2" s="1"/>
  <c r="AP47" i="7"/>
  <c r="AO47" i="2" s="1"/>
  <c r="AA132" i="7"/>
  <c r="Z132" i="2" s="1"/>
  <c r="Z123" i="2"/>
  <c r="AE79" i="7"/>
  <c r="AO131" i="7"/>
  <c r="AN131" i="2" s="1"/>
  <c r="AK139" i="7"/>
  <c r="AJ139" i="2" s="1"/>
  <c r="AS186" i="7"/>
  <c r="AR186" i="2" s="1"/>
  <c r="AC181" i="2"/>
  <c r="AL181" i="7"/>
  <c r="AK181" i="2" s="1"/>
  <c r="AE113" i="7"/>
  <c r="AN173" i="2"/>
  <c r="AK134" i="7"/>
  <c r="AJ134" i="2" s="1"/>
  <c r="AK184" i="7"/>
  <c r="AJ184" i="2" s="1"/>
  <c r="AJ134" i="7"/>
  <c r="AI134" i="2" s="1"/>
  <c r="AG189" i="7"/>
  <c r="AF189" i="2" s="1"/>
  <c r="AQ171" i="7"/>
  <c r="AP171" i="2" s="1"/>
  <c r="Y212" i="7"/>
  <c r="X212" i="2" s="1"/>
  <c r="X203" i="2"/>
  <c r="AI15" i="7"/>
  <c r="AH15" i="2" s="1"/>
  <c r="AI107" i="7"/>
  <c r="AH107" i="2" s="1"/>
  <c r="AH181" i="7"/>
  <c r="AG181" i="2" s="1"/>
  <c r="AJ79" i="7"/>
  <c r="AI79" i="2" s="1"/>
  <c r="AP100" i="7"/>
  <c r="AO100" i="2" s="1"/>
  <c r="AI167" i="7"/>
  <c r="AH167" i="2" s="1"/>
  <c r="AM80" i="2"/>
  <c r="R82" i="2"/>
  <c r="AH180" i="7"/>
  <c r="AG180" i="2" s="1"/>
  <c r="AI35" i="7"/>
  <c r="AH35" i="2" s="1"/>
  <c r="AJ58" i="7"/>
  <c r="AI58" i="2" s="1"/>
  <c r="AH107" i="7"/>
  <c r="AG107" i="2" s="1"/>
  <c r="AI118" i="7"/>
  <c r="AH118" i="2" s="1"/>
  <c r="AH198" i="7"/>
  <c r="AG198" i="2" s="1"/>
  <c r="AJ25" i="7"/>
  <c r="AI25" i="2" s="1"/>
  <c r="AH86" i="7"/>
  <c r="AG86" i="2" s="1"/>
  <c r="AP48" i="7"/>
  <c r="AO48" i="2" s="1"/>
  <c r="AE104" i="7"/>
  <c r="AL77" i="7"/>
  <c r="AK77" i="2" s="1"/>
  <c r="AR121" i="7"/>
  <c r="AQ121" i="2" s="1"/>
  <c r="AI137" i="7"/>
  <c r="AH137" i="2" s="1"/>
  <c r="AA172" i="7"/>
  <c r="AB122" i="7"/>
  <c r="AA122" i="2" s="1"/>
  <c r="AP198" i="7"/>
  <c r="AO198" i="2" s="1"/>
  <c r="J198" i="2"/>
  <c r="AC62" i="7"/>
  <c r="AB62" i="2" s="1"/>
  <c r="AB53" i="2"/>
  <c r="AR133" i="7"/>
  <c r="L133" i="2"/>
  <c r="AH29" i="7"/>
  <c r="AG29" i="2" s="1"/>
  <c r="Y29" i="2"/>
  <c r="AP20" i="7"/>
  <c r="AO20" i="2" s="1"/>
  <c r="J20" i="2"/>
  <c r="AR87" i="7"/>
  <c r="AQ87" i="2" s="1"/>
  <c r="L87" i="2"/>
  <c r="AO53" i="7"/>
  <c r="I53" i="2"/>
  <c r="AK10" i="7"/>
  <c r="AJ10" i="2" s="1"/>
  <c r="AS180" i="7"/>
  <c r="AR180" i="2" s="1"/>
  <c r="M180" i="2"/>
  <c r="AQ127" i="7"/>
  <c r="AP127" i="2" s="1"/>
  <c r="K127" i="2"/>
  <c r="AP67" i="7"/>
  <c r="AO67" i="2" s="1"/>
  <c r="J67" i="2"/>
  <c r="AR119" i="7"/>
  <c r="AQ119" i="2" s="1"/>
  <c r="L119" i="2"/>
  <c r="AS84" i="7"/>
  <c r="AR84" i="2" s="1"/>
  <c r="M84" i="2"/>
  <c r="AT194" i="7"/>
  <c r="AS194" i="2" s="1"/>
  <c r="N194" i="2"/>
  <c r="AR134" i="7"/>
  <c r="AQ134" i="2" s="1"/>
  <c r="L134" i="2"/>
  <c r="AQ146" i="7"/>
  <c r="AP146" i="2" s="1"/>
  <c r="K146" i="2"/>
  <c r="AN165" i="7"/>
  <c r="H165" i="2"/>
  <c r="AQ115" i="7"/>
  <c r="AP115" i="2" s="1"/>
  <c r="K115" i="2"/>
  <c r="AO137" i="7"/>
  <c r="AN137" i="2" s="1"/>
  <c r="I137" i="2"/>
  <c r="AP107" i="7"/>
  <c r="AO107" i="2" s="1"/>
  <c r="J107" i="2"/>
  <c r="AT151" i="7"/>
  <c r="AS151" i="2" s="1"/>
  <c r="N151" i="2"/>
  <c r="AR153" i="7"/>
  <c r="L153" i="2"/>
  <c r="AP194" i="7"/>
  <c r="AO194" i="2" s="1"/>
  <c r="J194" i="2"/>
  <c r="AT126" i="7"/>
  <c r="AS126" i="2" s="1"/>
  <c r="N126" i="2"/>
  <c r="AN203" i="7"/>
  <c r="H203" i="2"/>
  <c r="AR108" i="7"/>
  <c r="AQ108" i="2" s="1"/>
  <c r="L108" i="2"/>
  <c r="AQ187" i="7"/>
  <c r="AP187" i="2" s="1"/>
  <c r="K187" i="2"/>
  <c r="AT110" i="7"/>
  <c r="AS110" i="2" s="1"/>
  <c r="N110" i="2"/>
  <c r="AQ205" i="7"/>
  <c r="AP205" i="2" s="1"/>
  <c r="K205" i="2"/>
  <c r="AN134" i="7"/>
  <c r="H134" i="2"/>
  <c r="AQ93" i="7"/>
  <c r="K93" i="2"/>
  <c r="AO171" i="7"/>
  <c r="AN171" i="2" s="1"/>
  <c r="I171" i="2"/>
  <c r="AN109" i="7"/>
  <c r="H109" i="2"/>
  <c r="T42" i="2"/>
  <c r="AS166" i="7"/>
  <c r="AR166" i="2" s="1"/>
  <c r="M166" i="2"/>
  <c r="AO95" i="7"/>
  <c r="AN95" i="2" s="1"/>
  <c r="I95" i="2"/>
  <c r="AT168" i="7"/>
  <c r="AS168" i="2" s="1"/>
  <c r="N168" i="2"/>
  <c r="AT93" i="7"/>
  <c r="N93" i="2"/>
  <c r="AQ156" i="7"/>
  <c r="AP156" i="2" s="1"/>
  <c r="K156" i="2"/>
  <c r="AT88" i="7"/>
  <c r="AS88" i="2" s="1"/>
  <c r="N88" i="2"/>
  <c r="AQ180" i="7"/>
  <c r="AP180" i="2" s="1"/>
  <c r="K180" i="2"/>
  <c r="AQ99" i="7"/>
  <c r="AP99" i="2" s="1"/>
  <c r="K99" i="2"/>
  <c r="AM10" i="2"/>
  <c r="AP205" i="7"/>
  <c r="AO205" i="2" s="1"/>
  <c r="J205" i="2"/>
  <c r="AQ135" i="7"/>
  <c r="AP135" i="2" s="1"/>
  <c r="K135" i="2"/>
  <c r="R22" i="2"/>
  <c r="AN156" i="7"/>
  <c r="H156" i="2"/>
  <c r="AT86" i="7"/>
  <c r="AS86" i="2" s="1"/>
  <c r="N86" i="2"/>
  <c r="AR85" i="7"/>
  <c r="AQ85" i="2" s="1"/>
  <c r="L85" i="2"/>
  <c r="AP33" i="2"/>
  <c r="AT175" i="7"/>
  <c r="AS175" i="2" s="1"/>
  <c r="N175" i="2"/>
  <c r="AS115" i="7"/>
  <c r="AR115" i="2" s="1"/>
  <c r="M115" i="2"/>
  <c r="AS33" i="2"/>
  <c r="AT207" i="7"/>
  <c r="AS207" i="2" s="1"/>
  <c r="N207" i="2"/>
  <c r="AO151" i="7"/>
  <c r="AN151" i="2" s="1"/>
  <c r="I151" i="2"/>
  <c r="AS149" i="7"/>
  <c r="AR149" i="2" s="1"/>
  <c r="M149" i="2"/>
  <c r="AO89" i="7"/>
  <c r="AN89" i="2" s="1"/>
  <c r="I89" i="2"/>
  <c r="AS181" i="7"/>
  <c r="AR181" i="2" s="1"/>
  <c r="M181" i="2"/>
  <c r="AN84" i="7"/>
  <c r="H84" i="2"/>
  <c r="AN207" i="7"/>
  <c r="H207" i="2"/>
  <c r="AP134" i="7"/>
  <c r="AO134" i="2" s="1"/>
  <c r="J134" i="2"/>
  <c r="AN88" i="7"/>
  <c r="H88" i="2"/>
  <c r="AJ53" i="7"/>
  <c r="AI53" i="2" s="1"/>
  <c r="AE71" i="7"/>
  <c r="T142" i="2"/>
  <c r="AN189" i="7"/>
  <c r="AL17" i="7"/>
  <c r="AK17" i="2" s="1"/>
  <c r="AE93" i="7"/>
  <c r="X102" i="7"/>
  <c r="W93" i="2"/>
  <c r="AK179" i="7"/>
  <c r="AJ179" i="2" s="1"/>
  <c r="AB179" i="2"/>
  <c r="AE135" i="7"/>
  <c r="W135" i="2"/>
  <c r="AA27" i="2"/>
  <c r="AJ27" i="7"/>
  <c r="AI27" i="2" s="1"/>
  <c r="AA68" i="2"/>
  <c r="AJ68" i="7"/>
  <c r="AI68" i="2" s="1"/>
  <c r="AE137" i="7"/>
  <c r="W137" i="2"/>
  <c r="AC121" i="2"/>
  <c r="AL121" i="7"/>
  <c r="AK121" i="2" s="1"/>
  <c r="AB39" i="2"/>
  <c r="AK39" i="7"/>
  <c r="AJ39" i="2" s="1"/>
  <c r="AL26" i="7"/>
  <c r="AK26" i="2" s="1"/>
  <c r="AC26" i="2"/>
  <c r="AI185" i="7"/>
  <c r="AH185" i="2" s="1"/>
  <c r="Z185" i="2"/>
  <c r="AI71" i="7"/>
  <c r="AH71" i="2" s="1"/>
  <c r="Z71" i="2"/>
  <c r="AE134" i="7"/>
  <c r="W134" i="2"/>
  <c r="AL119" i="7"/>
  <c r="AK119" i="2" s="1"/>
  <c r="AJ136" i="7"/>
  <c r="AI136" i="2" s="1"/>
  <c r="AC192" i="7"/>
  <c r="AE218" i="7"/>
  <c r="AP233" i="7"/>
  <c r="AI55" i="7"/>
  <c r="AH55" i="2" s="1"/>
  <c r="R132" i="2"/>
  <c r="P242" i="2"/>
  <c r="AB146" i="2"/>
  <c r="AK146" i="7"/>
  <c r="AJ146" i="2" s="1"/>
  <c r="AE39" i="7"/>
  <c r="X122" i="7"/>
  <c r="AG129" i="7"/>
  <c r="AF129" i="2" s="1"/>
  <c r="AE107" i="7"/>
  <c r="W107" i="2"/>
  <c r="AE158" i="7"/>
  <c r="AF158" i="7"/>
  <c r="AE158" i="2" s="1"/>
  <c r="W158" i="2"/>
  <c r="AJ87" i="7"/>
  <c r="AI87" i="2" s="1"/>
  <c r="AG240" i="7"/>
  <c r="AF240" i="2" s="1"/>
  <c r="AQ85" i="7"/>
  <c r="AP85" i="2" s="1"/>
  <c r="AK57" i="7"/>
  <c r="AJ57" i="2" s="1"/>
  <c r="Y102" i="7"/>
  <c r="X102" i="2" s="1"/>
  <c r="X93" i="2"/>
  <c r="AL73" i="7"/>
  <c r="AK73" i="2" s="1"/>
  <c r="AB182" i="7"/>
  <c r="AQ57" i="7"/>
  <c r="AP57" i="2" s="1"/>
  <c r="AE186" i="7"/>
  <c r="AK20" i="7"/>
  <c r="AJ20" i="2" s="1"/>
  <c r="AM51" i="2"/>
  <c r="T212" i="2"/>
  <c r="AJ86" i="7"/>
  <c r="AI86" i="2" s="1"/>
  <c r="Q142" i="2"/>
  <c r="AJ171" i="7"/>
  <c r="AI171" i="2" s="1"/>
  <c r="S212" i="2"/>
  <c r="AK90" i="7"/>
  <c r="AJ90" i="2" s="1"/>
  <c r="AJ180" i="7"/>
  <c r="AI180" i="2" s="1"/>
  <c r="AR193" i="7"/>
  <c r="Y42" i="7"/>
  <c r="X42" i="2" s="1"/>
  <c r="AL54" i="7"/>
  <c r="AK54" i="2" s="1"/>
  <c r="AI58" i="7"/>
  <c r="AH58" i="2" s="1"/>
  <c r="S102" i="2"/>
  <c r="P92" i="2"/>
  <c r="AE160" i="7"/>
  <c r="W222" i="7"/>
  <c r="V222" i="2" s="1"/>
  <c r="V213" i="2"/>
  <c r="AJ19" i="7"/>
  <c r="AI19" i="2" s="1"/>
  <c r="AG203" i="7"/>
  <c r="AF203" i="2" s="1"/>
  <c r="T242" i="2"/>
  <c r="AP101" i="7"/>
  <c r="AO101" i="2" s="1"/>
  <c r="J101" i="2"/>
  <c r="AT67" i="7"/>
  <c r="AS67" i="2" s="1"/>
  <c r="N67" i="2"/>
  <c r="AO73" i="7"/>
  <c r="I73" i="2"/>
  <c r="AQ207" i="7"/>
  <c r="AP207" i="2" s="1"/>
  <c r="K207" i="2"/>
  <c r="AT105" i="7"/>
  <c r="AS105" i="2" s="1"/>
  <c r="N105" i="2"/>
  <c r="AQ147" i="7"/>
  <c r="AP147" i="2" s="1"/>
  <c r="K147" i="2"/>
  <c r="AO101" i="7"/>
  <c r="AN101" i="2" s="1"/>
  <c r="I101" i="2"/>
  <c r="X41" i="2"/>
  <c r="AG41" i="7"/>
  <c r="AF41" i="2" s="1"/>
  <c r="AT180" i="7"/>
  <c r="AS180" i="2" s="1"/>
  <c r="N180" i="2"/>
  <c r="AR199" i="7"/>
  <c r="AQ199" i="2" s="1"/>
  <c r="L199" i="2"/>
  <c r="AN111" i="7"/>
  <c r="H111" i="2"/>
  <c r="AQ53" i="2"/>
  <c r="AO194" i="7"/>
  <c r="AN194" i="2" s="1"/>
  <c r="I194" i="2"/>
  <c r="AT119" i="7"/>
  <c r="AS119" i="2" s="1"/>
  <c r="N119" i="2"/>
  <c r="AT153" i="7"/>
  <c r="N153" i="2"/>
  <c r="AP83" i="7"/>
  <c r="J83" i="2"/>
  <c r="AR218" i="7"/>
  <c r="AQ218" i="2" s="1"/>
  <c r="L218" i="2"/>
  <c r="AO134" i="7"/>
  <c r="AN134" i="2" s="1"/>
  <c r="I134" i="2"/>
  <c r="AR187" i="7"/>
  <c r="AQ187" i="2" s="1"/>
  <c r="L187" i="2"/>
  <c r="AT98" i="7"/>
  <c r="AS98" i="2" s="1"/>
  <c r="N98" i="2"/>
  <c r="AP179" i="7"/>
  <c r="AO179" i="2" s="1"/>
  <c r="J179" i="2"/>
  <c r="AS96" i="7"/>
  <c r="AR96" i="2" s="1"/>
  <c r="M96" i="2"/>
  <c r="AS16" i="7"/>
  <c r="AR16" i="2" s="1"/>
  <c r="M16" i="2"/>
  <c r="AP135" i="7"/>
  <c r="AO135" i="2" s="1"/>
  <c r="J135" i="2"/>
  <c r="AO77" i="7"/>
  <c r="AN77" i="2" s="1"/>
  <c r="I77" i="2"/>
  <c r="AP166" i="7"/>
  <c r="AO166" i="2" s="1"/>
  <c r="J166" i="2"/>
  <c r="AQ89" i="7"/>
  <c r="AP89" i="2" s="1"/>
  <c r="K89" i="2"/>
  <c r="AR176" i="7"/>
  <c r="AQ176" i="2" s="1"/>
  <c r="L176" i="2"/>
  <c r="AO85" i="7"/>
  <c r="AN85" i="2" s="1"/>
  <c r="I85" i="2"/>
  <c r="AS179" i="7"/>
  <c r="AR179" i="2" s="1"/>
  <c r="M179" i="2"/>
  <c r="AN115" i="7"/>
  <c r="H115" i="2"/>
  <c r="AO135" i="7"/>
  <c r="AN135" i="2" s="1"/>
  <c r="I135" i="2"/>
  <c r="AQ96" i="7"/>
  <c r="AP96" i="2" s="1"/>
  <c r="K96" i="2"/>
  <c r="AP180" i="7"/>
  <c r="AO180" i="2" s="1"/>
  <c r="J180" i="2"/>
  <c r="AT108" i="7"/>
  <c r="AS108" i="2" s="1"/>
  <c r="N108" i="2"/>
  <c r="AO207" i="7"/>
  <c r="AN207" i="2" s="1"/>
  <c r="I207" i="2"/>
  <c r="AR115" i="7"/>
  <c r="AQ115" i="2" s="1"/>
  <c r="L115" i="2"/>
  <c r="AQ13" i="2"/>
  <c r="AP150" i="7"/>
  <c r="AO150" i="2" s="1"/>
  <c r="J150" i="2"/>
  <c r="AP171" i="7"/>
  <c r="AO171" i="2" s="1"/>
  <c r="J171" i="2"/>
  <c r="AS67" i="7"/>
  <c r="AR67" i="2" s="1"/>
  <c r="M67" i="2"/>
  <c r="AQ194" i="7"/>
  <c r="AP194" i="2" s="1"/>
  <c r="K194" i="2"/>
  <c r="AN129" i="7"/>
  <c r="H129" i="2"/>
  <c r="AL14" i="7"/>
  <c r="AK14" i="2" s="1"/>
  <c r="O212" i="2"/>
  <c r="AM196" i="2"/>
  <c r="Y144" i="2"/>
  <c r="AH144" i="7"/>
  <c r="AG144" i="2" s="1"/>
  <c r="AC32" i="7"/>
  <c r="AB23" i="2"/>
  <c r="AK23" i="7"/>
  <c r="AJ23" i="2" s="1"/>
  <c r="AE181" i="7"/>
  <c r="W181" i="2"/>
  <c r="AB162" i="7"/>
  <c r="AA162" i="2" s="1"/>
  <c r="AA153" i="2"/>
  <c r="AE111" i="7"/>
  <c r="W111" i="2"/>
  <c r="AF111" i="7"/>
  <c r="AE111" i="2" s="1"/>
  <c r="AC175" i="2"/>
  <c r="AL175" i="7"/>
  <c r="AK175" i="2" s="1"/>
  <c r="AB137" i="2"/>
  <c r="AK137" i="7"/>
  <c r="AJ137" i="2" s="1"/>
  <c r="Z147" i="2"/>
  <c r="AI147" i="7"/>
  <c r="AH147" i="2" s="1"/>
  <c r="Y232" i="7"/>
  <c r="X223" i="2"/>
  <c r="AG223" i="7"/>
  <c r="AF223" i="2" s="1"/>
  <c r="Y82" i="7"/>
  <c r="X82" i="2" s="1"/>
  <c r="X73" i="2"/>
  <c r="AE168" i="7"/>
  <c r="W168" i="2"/>
  <c r="AF168" i="7"/>
  <c r="AE168" i="2" s="1"/>
  <c r="X42" i="7"/>
  <c r="AF42" i="7" s="1"/>
  <c r="AE42" i="2" s="1"/>
  <c r="AE33" i="7"/>
  <c r="W33" i="2"/>
  <c r="AE118" i="7"/>
  <c r="W118" i="2"/>
  <c r="AF118" i="7"/>
  <c r="AE118" i="2" s="1"/>
  <c r="AG71" i="7"/>
  <c r="AF71" i="2" s="1"/>
  <c r="X71" i="2"/>
  <c r="AA202" i="7"/>
  <c r="Z202" i="2" s="1"/>
  <c r="Z193" i="2"/>
  <c r="AG34" i="7"/>
  <c r="AF34" i="2" s="1"/>
  <c r="AJ129" i="7"/>
  <c r="AI129" i="2" s="1"/>
  <c r="AJ154" i="7"/>
  <c r="AI154" i="2" s="1"/>
  <c r="AA154" i="2"/>
  <c r="AI123" i="7"/>
  <c r="AH123" i="2" s="1"/>
  <c r="Z145" i="2"/>
  <c r="AI145" i="7"/>
  <c r="AH145" i="2" s="1"/>
  <c r="AK158" i="7"/>
  <c r="AJ158" i="2" s="1"/>
  <c r="AJ84" i="7"/>
  <c r="AI84" i="2" s="1"/>
  <c r="AL141" i="7"/>
  <c r="AK141" i="2" s="1"/>
  <c r="T232" i="2"/>
  <c r="AP103" i="2"/>
  <c r="AT77" i="7"/>
  <c r="AS77" i="2" s="1"/>
  <c r="AS123" i="2"/>
  <c r="AO129" i="7"/>
  <c r="AN129" i="2" s="1"/>
  <c r="AK189" i="7"/>
  <c r="AJ189" i="2" s="1"/>
  <c r="AN114" i="7"/>
  <c r="AI134" i="7"/>
  <c r="AH134" i="2" s="1"/>
  <c r="AI159" i="7"/>
  <c r="AH159" i="2" s="1"/>
  <c r="AI178" i="7"/>
  <c r="AH178" i="2" s="1"/>
  <c r="U202" i="2"/>
  <c r="AS43" i="2"/>
  <c r="AF134" i="7"/>
  <c r="AE134" i="2" s="1"/>
  <c r="AI36" i="7"/>
  <c r="AH36" i="2" s="1"/>
  <c r="AJ57" i="7"/>
  <c r="AI57" i="2" s="1"/>
  <c r="AQ63" i="2"/>
  <c r="AL95" i="7"/>
  <c r="AK95" i="2" s="1"/>
  <c r="U82" i="2"/>
  <c r="AR170" i="7"/>
  <c r="AQ170" i="2" s="1"/>
  <c r="AK18" i="7"/>
  <c r="AJ18" i="2" s="1"/>
  <c r="AT76" i="7"/>
  <c r="AS76" i="2" s="1"/>
  <c r="AQ107" i="7"/>
  <c r="AP107" i="2" s="1"/>
  <c r="AJ167" i="7"/>
  <c r="AI167" i="2" s="1"/>
  <c r="AL60" i="7"/>
  <c r="AK60" i="2" s="1"/>
  <c r="AK171" i="7"/>
  <c r="AJ171" i="2" s="1"/>
  <c r="AH236" i="7"/>
  <c r="AG236" i="2" s="1"/>
  <c r="AD62" i="7"/>
  <c r="AC62" i="2" s="1"/>
  <c r="AC53" i="2"/>
  <c r="AQ30" i="7"/>
  <c r="AP30" i="2" s="1"/>
  <c r="AG57" i="7"/>
  <c r="AF57" i="2" s="1"/>
  <c r="AE106" i="7"/>
  <c r="AK38" i="7"/>
  <c r="AJ38" i="2" s="1"/>
  <c r="AI20" i="7"/>
  <c r="AH20" i="2" s="1"/>
  <c r="AH59" i="7"/>
  <c r="AG59" i="2" s="1"/>
  <c r="AH100" i="7"/>
  <c r="AG100" i="2" s="1"/>
  <c r="AI125" i="7"/>
  <c r="AH125" i="2" s="1"/>
  <c r="AA222" i="7"/>
  <c r="AK54" i="7"/>
  <c r="AJ54" i="2" s="1"/>
  <c r="AR47" i="7"/>
  <c r="AQ47" i="2" s="1"/>
  <c r="AD112" i="7"/>
  <c r="AI79" i="7"/>
  <c r="AH79" i="2" s="1"/>
  <c r="AI133" i="7"/>
  <c r="AH133" i="2" s="1"/>
  <c r="AH138" i="7"/>
  <c r="AG138" i="2" s="1"/>
  <c r="P212" i="2"/>
  <c r="AM209" i="2"/>
  <c r="AE115" i="7"/>
  <c r="AE124" i="7"/>
  <c r="AR71" i="7"/>
  <c r="AQ71" i="2" s="1"/>
  <c r="L71" i="2"/>
  <c r="AM9" i="2"/>
  <c r="AN85" i="7"/>
  <c r="H85" i="2"/>
  <c r="AA162" i="7"/>
  <c r="Z162" i="2" s="1"/>
  <c r="Z153" i="2"/>
  <c r="AE194" i="7"/>
  <c r="W194" i="2"/>
  <c r="Y216" i="2"/>
  <c r="AH216" i="7"/>
  <c r="AG216" i="2" s="1"/>
  <c r="Z149" i="2"/>
  <c r="AI149" i="7"/>
  <c r="AH149" i="2" s="1"/>
  <c r="AE44" i="7"/>
  <c r="W44" i="2"/>
  <c r="AE205" i="7"/>
  <c r="W205" i="2"/>
  <c r="AD92" i="7"/>
  <c r="AC92" i="2" s="1"/>
  <c r="AC83" i="2"/>
  <c r="AE36" i="7"/>
  <c r="W36" i="2"/>
  <c r="AE215" i="7"/>
  <c r="W215" i="2"/>
  <c r="AC82" i="7"/>
  <c r="AB82" i="2" s="1"/>
  <c r="AB73" i="2"/>
  <c r="AE19" i="7"/>
  <c r="W19" i="2"/>
  <c r="Q242" i="2"/>
  <c r="AR143" i="2"/>
  <c r="AB112" i="7"/>
  <c r="AA112" i="2" s="1"/>
  <c r="AA103" i="2"/>
  <c r="AM128" i="2"/>
  <c r="AG89" i="7"/>
  <c r="AF89" i="2" s="1"/>
  <c r="AH135" i="7"/>
  <c r="AG135" i="2" s="1"/>
  <c r="AQ219" i="7"/>
  <c r="AP219" i="2" s="1"/>
  <c r="AP235" i="7"/>
  <c r="AO235" i="2" s="1"/>
  <c r="Y242" i="7"/>
  <c r="X242" i="2" s="1"/>
  <c r="AM64" i="2"/>
  <c r="AE89" i="7"/>
  <c r="AQ108" i="7"/>
  <c r="AP108" i="2" s="1"/>
  <c r="AE154" i="7"/>
  <c r="AH178" i="7"/>
  <c r="AG178" i="2" s="1"/>
  <c r="AE15" i="7"/>
  <c r="W15" i="2"/>
  <c r="W162" i="7"/>
  <c r="V162" i="2" s="1"/>
  <c r="V153" i="2"/>
  <c r="P182" i="2"/>
  <c r="AR223" i="2"/>
  <c r="AM8" i="2"/>
  <c r="AJ103" i="7"/>
  <c r="AI103" i="2" s="1"/>
  <c r="AN183" i="2"/>
  <c r="R112" i="2"/>
  <c r="S202" i="2"/>
  <c r="AH35" i="7"/>
  <c r="AG35" i="2" s="1"/>
  <c r="AG59" i="7"/>
  <c r="AF59" i="2" s="1"/>
  <c r="Q212" i="2"/>
  <c r="O222" i="2"/>
  <c r="Y122" i="7"/>
  <c r="AG35" i="7"/>
  <c r="AF35" i="2" s="1"/>
  <c r="R142" i="2"/>
  <c r="AD162" i="7"/>
  <c r="AQ181" i="7"/>
  <c r="AP181" i="2" s="1"/>
  <c r="K181" i="2"/>
  <c r="AN164" i="7"/>
  <c r="H164" i="2"/>
  <c r="AB217" i="2"/>
  <c r="AK217" i="7"/>
  <c r="AJ217" i="2" s="1"/>
  <c r="AS177" i="7"/>
  <c r="AR177" i="2" s="1"/>
  <c r="M177" i="2"/>
  <c r="AR120" i="7"/>
  <c r="AQ120" i="2" s="1"/>
  <c r="L120" i="2"/>
  <c r="AR151" i="7"/>
  <c r="AQ151" i="2" s="1"/>
  <c r="L151" i="2"/>
  <c r="AP71" i="7"/>
  <c r="AO71" i="2" s="1"/>
  <c r="J71" i="2"/>
  <c r="AQ199" i="7"/>
  <c r="AP199" i="2" s="1"/>
  <c r="K199" i="2"/>
  <c r="AT101" i="7"/>
  <c r="AS101" i="2" s="1"/>
  <c r="N101" i="2"/>
  <c r="AN153" i="7"/>
  <c r="H153" i="2"/>
  <c r="AN119" i="7"/>
  <c r="H119" i="2"/>
  <c r="AS150" i="7"/>
  <c r="AR150" i="2" s="1"/>
  <c r="M150" i="2"/>
  <c r="AP90" i="7"/>
  <c r="AO90" i="2" s="1"/>
  <c r="J90" i="2"/>
  <c r="AS41" i="7"/>
  <c r="AR41" i="2" s="1"/>
  <c r="M41" i="2"/>
  <c r="AO150" i="7"/>
  <c r="AN150" i="2" s="1"/>
  <c r="I150" i="2"/>
  <c r="AP87" i="7"/>
  <c r="AO87" i="2" s="1"/>
  <c r="J87" i="2"/>
  <c r="AR13" i="2"/>
  <c r="AQ18" i="7"/>
  <c r="AP18" i="2" s="1"/>
  <c r="K18" i="2"/>
  <c r="AS148" i="7"/>
  <c r="AR148" i="2" s="1"/>
  <c r="M148" i="2"/>
  <c r="AO86" i="7"/>
  <c r="AN86" i="2" s="1"/>
  <c r="I86" i="2"/>
  <c r="AS151" i="7"/>
  <c r="AR151" i="2" s="1"/>
  <c r="M151" i="2"/>
  <c r="AR78" i="7"/>
  <c r="AQ78" i="2" s="1"/>
  <c r="L78" i="2"/>
  <c r="AQ206" i="7"/>
  <c r="AP206" i="2" s="1"/>
  <c r="K206" i="2"/>
  <c r="AT120" i="7"/>
  <c r="AS120" i="2" s="1"/>
  <c r="N120" i="2"/>
  <c r="AE34" i="7"/>
  <c r="W34" i="2"/>
  <c r="AT146" i="7"/>
  <c r="AS146" i="2" s="1"/>
  <c r="N146" i="2"/>
  <c r="AO161" i="7"/>
  <c r="AN161" i="2" s="1"/>
  <c r="I161" i="2"/>
  <c r="AN83" i="7"/>
  <c r="H83" i="2"/>
  <c r="AQ204" i="7"/>
  <c r="AP204" i="2" s="1"/>
  <c r="K204" i="2"/>
  <c r="AR127" i="7"/>
  <c r="AQ127" i="2" s="1"/>
  <c r="L127" i="2"/>
  <c r="AM14" i="2"/>
  <c r="AP29" i="7"/>
  <c r="AO29" i="2" s="1"/>
  <c r="AO41" i="7"/>
  <c r="AN41" i="2" s="1"/>
  <c r="I41" i="2"/>
  <c r="AO136" i="7"/>
  <c r="AN136" i="2" s="1"/>
  <c r="I136" i="2"/>
  <c r="AT176" i="7"/>
  <c r="AS176" i="2" s="1"/>
  <c r="N176" i="2"/>
  <c r="AS98" i="7"/>
  <c r="AR98" i="2" s="1"/>
  <c r="M98" i="2"/>
  <c r="AS178" i="7"/>
  <c r="AR178" i="2" s="1"/>
  <c r="M178" i="2"/>
  <c r="AR105" i="7"/>
  <c r="AQ105" i="2" s="1"/>
  <c r="L105" i="2"/>
  <c r="AM26" i="2"/>
  <c r="AE20" i="7"/>
  <c r="W20" i="2"/>
  <c r="AB40" i="2"/>
  <c r="AK40" i="7"/>
  <c r="AJ40" i="2" s="1"/>
  <c r="AE78" i="7"/>
  <c r="W78" i="2"/>
  <c r="AF78" i="7"/>
  <c r="AE78" i="2" s="1"/>
  <c r="Y162" i="7"/>
  <c r="X162" i="2" s="1"/>
  <c r="X153" i="2"/>
  <c r="Z42" i="7"/>
  <c r="Y42" i="2" s="1"/>
  <c r="Y33" i="2"/>
  <c r="AE237" i="7"/>
  <c r="W237" i="2"/>
  <c r="AC182" i="7"/>
  <c r="AB173" i="2"/>
  <c r="AK173" i="7"/>
  <c r="AJ173" i="2" s="1"/>
  <c r="AE128" i="7"/>
  <c r="W128" i="2"/>
  <c r="AE178" i="7"/>
  <c r="W178" i="2"/>
  <c r="AF178" i="7"/>
  <c r="AE178" i="2" s="1"/>
  <c r="AB147" i="2"/>
  <c r="AK147" i="7"/>
  <c r="AJ147" i="2" s="1"/>
  <c r="AI68" i="7"/>
  <c r="AH68" i="2" s="1"/>
  <c r="Z68" i="2"/>
  <c r="Z138" i="2"/>
  <c r="AI138" i="7"/>
  <c r="AH138" i="2" s="1"/>
  <c r="AC178" i="2"/>
  <c r="AL178" i="7"/>
  <c r="AK178" i="2" s="1"/>
  <c r="Y146" i="2"/>
  <c r="AH146" i="7"/>
  <c r="AG146" i="2" s="1"/>
  <c r="AE238" i="7"/>
  <c r="W238" i="2"/>
  <c r="Y165" i="2"/>
  <c r="AH165" i="7"/>
  <c r="AG165" i="2" s="1"/>
  <c r="AE47" i="7"/>
  <c r="W47" i="2"/>
  <c r="S82" i="2"/>
  <c r="AH233" i="7"/>
  <c r="AG233" i="2" s="1"/>
  <c r="AF34" i="7"/>
  <c r="AE34" i="2" s="1"/>
  <c r="AE117" i="7"/>
  <c r="AJ89" i="7"/>
  <c r="AI89" i="2" s="1"/>
  <c r="S52" i="2"/>
  <c r="T245" i="7"/>
  <c r="AI85" i="7"/>
  <c r="AH85" i="2" s="1"/>
  <c r="AH106" i="7"/>
  <c r="AG106" i="2" s="1"/>
  <c r="AF184" i="7"/>
  <c r="AE184" i="2" s="1"/>
  <c r="R52" i="2"/>
  <c r="S245" i="7"/>
  <c r="AH85" i="7"/>
  <c r="AG85" i="2" s="1"/>
  <c r="AE110" i="7"/>
  <c r="AE159" i="7"/>
  <c r="W159" i="2"/>
  <c r="AP156" i="7"/>
  <c r="AO156" i="2" s="1"/>
  <c r="AS233" i="2"/>
  <c r="AS213" i="2"/>
  <c r="AN223" i="7"/>
  <c r="H223" i="2"/>
  <c r="AG85" i="7"/>
  <c r="AF85" i="2" s="1"/>
  <c r="AP143" i="2"/>
  <c r="AG186" i="7"/>
  <c r="AF186" i="2" s="1"/>
  <c r="AQ111" i="7"/>
  <c r="AP111" i="2" s="1"/>
  <c r="AR100" i="7"/>
  <c r="AQ100" i="2" s="1"/>
  <c r="AH77" i="7"/>
  <c r="AG77" i="2" s="1"/>
  <c r="AH87" i="7"/>
  <c r="AG87" i="2" s="1"/>
  <c r="AE220" i="7"/>
  <c r="AI88" i="7"/>
  <c r="AH88" i="2" s="1"/>
  <c r="S112" i="2"/>
  <c r="AK177" i="7"/>
  <c r="AJ177" i="2" s="1"/>
  <c r="W182" i="7"/>
  <c r="V182" i="2" s="1"/>
  <c r="V173" i="2"/>
  <c r="AH57" i="7"/>
  <c r="AG57" i="2" s="1"/>
  <c r="AJ61" i="7"/>
  <c r="AI61" i="2" s="1"/>
  <c r="AR103" i="7"/>
  <c r="AK186" i="7"/>
  <c r="AJ186" i="2" s="1"/>
  <c r="Y192" i="7"/>
  <c r="AT10" i="7"/>
  <c r="AS10" i="2" s="1"/>
  <c r="AI83" i="7"/>
  <c r="AH83" i="2" s="1"/>
  <c r="AH24" i="7"/>
  <c r="AG24" i="2" s="1"/>
  <c r="AF88" i="7"/>
  <c r="AE88" i="2" s="1"/>
  <c r="AH83" i="7"/>
  <c r="AG83" i="2" s="1"/>
  <c r="Z102" i="7"/>
  <c r="Y102" i="2" s="1"/>
  <c r="AJ90" i="7"/>
  <c r="AI90" i="2" s="1"/>
  <c r="AN215" i="7"/>
  <c r="AG235" i="7"/>
  <c r="AF235" i="2" s="1"/>
  <c r="AG86" i="7"/>
  <c r="AF86" i="2" s="1"/>
  <c r="AO143" i="2"/>
  <c r="AG171" i="7"/>
  <c r="AF171" i="2" s="1"/>
  <c r="AO189" i="7"/>
  <c r="AN189" i="2" s="1"/>
  <c r="AG205" i="7"/>
  <c r="AF205" i="2" s="1"/>
  <c r="AT127" i="7"/>
  <c r="AS127" i="2" s="1"/>
  <c r="N127" i="2"/>
  <c r="AQ153" i="7"/>
  <c r="K153" i="2"/>
  <c r="AC151" i="2"/>
  <c r="AL151" i="7"/>
  <c r="AK151" i="2" s="1"/>
  <c r="AS117" i="7"/>
  <c r="AR117" i="2" s="1"/>
  <c r="M117" i="2"/>
  <c r="AT187" i="7"/>
  <c r="AS187" i="2" s="1"/>
  <c r="N187" i="2"/>
  <c r="AP108" i="7"/>
  <c r="AO108" i="2" s="1"/>
  <c r="J108" i="2"/>
  <c r="AS10" i="7"/>
  <c r="AR10" i="2" s="1"/>
  <c r="AR175" i="7"/>
  <c r="AQ175" i="2" s="1"/>
  <c r="L175" i="2"/>
  <c r="AT109" i="7"/>
  <c r="AS109" i="2" s="1"/>
  <c r="N109" i="2"/>
  <c r="AN158" i="7"/>
  <c r="H158" i="2"/>
  <c r="AQ88" i="7"/>
  <c r="AP88" i="2" s="1"/>
  <c r="K88" i="2"/>
  <c r="AT183" i="7"/>
  <c r="N183" i="2"/>
  <c r="AP105" i="7"/>
  <c r="AO105" i="2" s="1"/>
  <c r="J105" i="2"/>
  <c r="AS133" i="7"/>
  <c r="M133" i="2"/>
  <c r="AS58" i="7"/>
  <c r="AR58" i="2" s="1"/>
  <c r="M58" i="2"/>
  <c r="AQ40" i="7"/>
  <c r="AP40" i="2" s="1"/>
  <c r="K40" i="2"/>
  <c r="AT115" i="7"/>
  <c r="AS115" i="2" s="1"/>
  <c r="N115" i="2"/>
  <c r="AE27" i="7"/>
  <c r="W27" i="2"/>
  <c r="AQ133" i="7"/>
  <c r="K133" i="2"/>
  <c r="Y22" i="7"/>
  <c r="X13" i="2"/>
  <c r="AG13" i="7"/>
  <c r="AF13" i="2" s="1"/>
  <c r="AP149" i="7"/>
  <c r="AO149" i="2" s="1"/>
  <c r="J149" i="2"/>
  <c r="AQ68" i="7"/>
  <c r="AP68" i="2" s="1"/>
  <c r="K68" i="2"/>
  <c r="AM35" i="2"/>
  <c r="T22" i="2"/>
  <c r="U244" i="7"/>
  <c r="AR165" i="7"/>
  <c r="AQ165" i="2" s="1"/>
  <c r="L165" i="2"/>
  <c r="AR88" i="7"/>
  <c r="AQ88" i="2" s="1"/>
  <c r="L88" i="2"/>
  <c r="AP178" i="7"/>
  <c r="AO178" i="2" s="1"/>
  <c r="J178" i="2"/>
  <c r="AT95" i="7"/>
  <c r="AS95" i="2" s="1"/>
  <c r="N95" i="2"/>
  <c r="AB41" i="2"/>
  <c r="AK41" i="7"/>
  <c r="AJ41" i="2" s="1"/>
  <c r="AT145" i="7"/>
  <c r="AS145" i="2" s="1"/>
  <c r="N145" i="2"/>
  <c r="AN175" i="7"/>
  <c r="H175" i="2"/>
  <c r="AT96" i="7"/>
  <c r="AS96" i="2" s="1"/>
  <c r="N96" i="2"/>
  <c r="AP206" i="7"/>
  <c r="AO206" i="2" s="1"/>
  <c r="J206" i="2"/>
  <c r="AQ101" i="7"/>
  <c r="AP101" i="2" s="1"/>
  <c r="K101" i="2"/>
  <c r="AP218" i="7"/>
  <c r="AO218" i="2" s="1"/>
  <c r="J218" i="2"/>
  <c r="AR145" i="7"/>
  <c r="AQ145" i="2" s="1"/>
  <c r="L145" i="2"/>
  <c r="AE35" i="7"/>
  <c r="W35" i="2"/>
  <c r="AT148" i="7"/>
  <c r="AS148" i="2" s="1"/>
  <c r="N148" i="2"/>
  <c r="AP88" i="7"/>
  <c r="AO88" i="2" s="1"/>
  <c r="J88" i="2"/>
  <c r="AN181" i="7"/>
  <c r="H181" i="2"/>
  <c r="AS119" i="7"/>
  <c r="AR119" i="2" s="1"/>
  <c r="M119" i="2"/>
  <c r="Z44" i="2"/>
  <c r="AI44" i="7"/>
  <c r="AH44" i="2" s="1"/>
  <c r="T102" i="2"/>
  <c r="AP197" i="7"/>
  <c r="AO197" i="2" s="1"/>
  <c r="X222" i="7"/>
  <c r="AF222" i="7" s="1"/>
  <c r="AE222" i="2" s="1"/>
  <c r="AE213" i="7"/>
  <c r="W213" i="2"/>
  <c r="R62" i="2"/>
  <c r="AM214" i="2"/>
  <c r="AE61" i="7"/>
  <c r="W61" i="2"/>
  <c r="AE129" i="7"/>
  <c r="W129" i="2"/>
  <c r="AB71" i="2"/>
  <c r="AK71" i="7"/>
  <c r="AJ71" i="2" s="1"/>
  <c r="Z182" i="7"/>
  <c r="Y173" i="2"/>
  <c r="AH173" i="7"/>
  <c r="AG173" i="2" s="1"/>
  <c r="AC145" i="2"/>
  <c r="AL145" i="7"/>
  <c r="AK145" i="2" s="1"/>
  <c r="AC140" i="2"/>
  <c r="AL140" i="7"/>
  <c r="AK140" i="2" s="1"/>
  <c r="AB149" i="2"/>
  <c r="AK149" i="7"/>
  <c r="AJ149" i="2" s="1"/>
  <c r="X181" i="2"/>
  <c r="AG181" i="7"/>
  <c r="AF181" i="2" s="1"/>
  <c r="Z66" i="2"/>
  <c r="AI66" i="7"/>
  <c r="AH66" i="2" s="1"/>
  <c r="AK135" i="7"/>
  <c r="AJ135" i="2" s="1"/>
  <c r="AB135" i="2"/>
  <c r="Z52" i="7"/>
  <c r="AH52" i="7" s="1"/>
  <c r="Y43" i="2"/>
  <c r="H292" i="4" s="1"/>
  <c r="X194" i="2"/>
  <c r="AG194" i="7"/>
  <c r="AF194" i="2" s="1"/>
  <c r="Y150" i="2"/>
  <c r="AH150" i="7"/>
  <c r="AG150" i="2" s="1"/>
  <c r="AB232" i="7"/>
  <c r="AJ223" i="7"/>
  <c r="AI223" i="2" s="1"/>
  <c r="AA223" i="2"/>
  <c r="X151" i="2"/>
  <c r="AG151" i="7"/>
  <c r="AF151" i="2" s="1"/>
  <c r="AE239" i="7"/>
  <c r="W239" i="2"/>
  <c r="AB102" i="7"/>
  <c r="AA102" i="2" s="1"/>
  <c r="AA93" i="2"/>
  <c r="AF19" i="7"/>
  <c r="AE19" i="2" s="1"/>
  <c r="AI184" i="7"/>
  <c r="AH184" i="2" s="1"/>
  <c r="AK17" i="7"/>
  <c r="AJ17" i="2" s="1"/>
  <c r="AJ175" i="7"/>
  <c r="AI175" i="2" s="1"/>
  <c r="AG219" i="7"/>
  <c r="AF219" i="2" s="1"/>
  <c r="AS217" i="7"/>
  <c r="AR217" i="2" s="1"/>
  <c r="AA67" i="2"/>
  <c r="AJ67" i="7"/>
  <c r="AI67" i="2" s="1"/>
  <c r="AF114" i="7"/>
  <c r="AE114" i="2" s="1"/>
  <c r="AK115" i="7"/>
  <c r="AJ115" i="2" s="1"/>
  <c r="AA191" i="2"/>
  <c r="AJ191" i="7"/>
  <c r="AI191" i="2" s="1"/>
  <c r="AE37" i="7"/>
  <c r="AG37" i="7"/>
  <c r="AF37" i="2" s="1"/>
  <c r="AI153" i="7"/>
  <c r="AH153" i="2" s="1"/>
  <c r="AO104" i="7"/>
  <c r="AN104" i="2" s="1"/>
  <c r="AH197" i="7"/>
  <c r="AG197" i="2" s="1"/>
  <c r="AL88" i="7"/>
  <c r="AK88" i="2" s="1"/>
  <c r="AI171" i="7"/>
  <c r="AH171" i="2" s="1"/>
  <c r="AJ161" i="7"/>
  <c r="AI161" i="2" s="1"/>
  <c r="AS184" i="7"/>
  <c r="AR184" i="2" s="1"/>
  <c r="AF15" i="7"/>
  <c r="AE15" i="2" s="1"/>
  <c r="AE105" i="7"/>
  <c r="AF135" i="7"/>
  <c r="AE135" i="2" s="1"/>
  <c r="O162" i="2"/>
  <c r="AG237" i="7"/>
  <c r="AF237" i="2" s="1"/>
  <c r="AJ194" i="7"/>
  <c r="AI194" i="2" s="1"/>
  <c r="AK59" i="7"/>
  <c r="AJ59" i="2" s="1"/>
  <c r="AP77" i="7"/>
  <c r="AO77" i="2" s="1"/>
  <c r="AR30" i="7"/>
  <c r="AQ30" i="2" s="1"/>
  <c r="AL86" i="7"/>
  <c r="AK86" i="2" s="1"/>
  <c r="AG177" i="7"/>
  <c r="AF177" i="2" s="1"/>
  <c r="R92" i="2"/>
  <c r="AL90" i="7"/>
  <c r="AK90" i="2" s="1"/>
  <c r="AL188" i="7"/>
  <c r="AK188" i="2" s="1"/>
  <c r="AH194" i="7"/>
  <c r="AG194" i="2" s="1"/>
  <c r="Q92" i="2"/>
  <c r="AQ131" i="7"/>
  <c r="AP131" i="2" s="1"/>
  <c r="AJ170" i="7"/>
  <c r="AI170" i="2" s="1"/>
  <c r="AI203" i="7"/>
  <c r="AH203" i="2" s="1"/>
  <c r="O22" i="2"/>
  <c r="P244" i="7"/>
  <c r="AJ47" i="7"/>
  <c r="AI47" i="2" s="1"/>
  <c r="AQ197" i="7"/>
  <c r="AP197" i="2" s="1"/>
  <c r="AP39" i="7"/>
  <c r="AO39" i="2" s="1"/>
  <c r="AF20" i="7"/>
  <c r="AE20" i="2" s="1"/>
  <c r="AG105" i="7"/>
  <c r="AF105" i="2" s="1"/>
  <c r="AK161" i="7"/>
  <c r="AJ161" i="2" s="1"/>
  <c r="AP140" i="7"/>
  <c r="AO140" i="2" s="1"/>
  <c r="J140" i="2"/>
  <c r="AT121" i="7"/>
  <c r="AS121" i="2" s="1"/>
  <c r="N121" i="2"/>
  <c r="AB98" i="2"/>
  <c r="AK98" i="7"/>
  <c r="AJ98" i="2" s="1"/>
  <c r="AS140" i="7"/>
  <c r="AR140" i="2" s="1"/>
  <c r="M140" i="2"/>
  <c r="AT195" i="7"/>
  <c r="AS195" i="2" s="1"/>
  <c r="N195" i="2"/>
  <c r="AN135" i="7"/>
  <c r="H135" i="2"/>
  <c r="AQ183" i="7"/>
  <c r="K183" i="2"/>
  <c r="AR139" i="7"/>
  <c r="AQ139" i="2" s="1"/>
  <c r="L139" i="2"/>
  <c r="AP136" i="7"/>
  <c r="AO136" i="2" s="1"/>
  <c r="J136" i="2"/>
  <c r="AO235" i="7"/>
  <c r="AN235" i="2" s="1"/>
  <c r="I235" i="2"/>
  <c r="AP139" i="7"/>
  <c r="AO139" i="2" s="1"/>
  <c r="J139" i="2"/>
  <c r="AR41" i="7"/>
  <c r="AQ41" i="2" s="1"/>
  <c r="L41" i="2"/>
  <c r="AO148" i="7"/>
  <c r="AN148" i="2" s="1"/>
  <c r="I148" i="2"/>
  <c r="AO140" i="7"/>
  <c r="AN140" i="2" s="1"/>
  <c r="I140" i="2"/>
  <c r="AS110" i="7"/>
  <c r="AR110" i="2" s="1"/>
  <c r="M110" i="2"/>
  <c r="AP177" i="7"/>
  <c r="AO177" i="2" s="1"/>
  <c r="J177" i="2"/>
  <c r="AQ119" i="7"/>
  <c r="AP119" i="2" s="1"/>
  <c r="K119" i="2"/>
  <c r="AO233" i="7"/>
  <c r="I233" i="2"/>
  <c r="AO133" i="7"/>
  <c r="I133" i="2"/>
  <c r="AO67" i="7"/>
  <c r="AN67" i="2" s="1"/>
  <c r="I67" i="2"/>
  <c r="AR154" i="7"/>
  <c r="AQ154" i="2" s="1"/>
  <c r="L154" i="2"/>
  <c r="AR77" i="7"/>
  <c r="AQ77" i="2" s="1"/>
  <c r="L77" i="2"/>
  <c r="AN199" i="7"/>
  <c r="H199" i="2"/>
  <c r="AR107" i="7"/>
  <c r="AQ107" i="2" s="1"/>
  <c r="L107" i="2"/>
  <c r="AT205" i="7"/>
  <c r="AS205" i="2" s="1"/>
  <c r="N205" i="2"/>
  <c r="AO145" i="7"/>
  <c r="AN145" i="2" s="1"/>
  <c r="I145" i="2"/>
  <c r="AQ149" i="7"/>
  <c r="AP149" i="2" s="1"/>
  <c r="K149" i="2"/>
  <c r="AN180" i="7"/>
  <c r="H180" i="2"/>
  <c r="AP109" i="7"/>
  <c r="AO109" i="2" s="1"/>
  <c r="J109" i="2"/>
  <c r="Z222" i="7"/>
  <c r="Y213" i="2"/>
  <c r="AH213" i="7"/>
  <c r="AG213" i="2" s="1"/>
  <c r="AS163" i="2"/>
  <c r="AT73" i="7"/>
  <c r="Z146" i="2"/>
  <c r="AI146" i="7"/>
  <c r="AH146" i="2" s="1"/>
  <c r="Z150" i="2"/>
  <c r="AI150" i="7"/>
  <c r="AH150" i="2" s="1"/>
  <c r="AB212" i="7"/>
  <c r="AA212" i="2" s="1"/>
  <c r="AA203" i="2"/>
  <c r="AK140" i="7"/>
  <c r="AJ140" i="2" s="1"/>
  <c r="AB140" i="2"/>
  <c r="AC222" i="7"/>
  <c r="AB213" i="2"/>
  <c r="AK213" i="7"/>
  <c r="AJ213" i="2" s="1"/>
  <c r="AF99" i="7"/>
  <c r="AE99" i="2" s="1"/>
  <c r="AE99" i="7"/>
  <c r="W99" i="2"/>
  <c r="AA150" i="2"/>
  <c r="AJ150" i="7"/>
  <c r="AI150" i="2" s="1"/>
  <c r="X24" i="2"/>
  <c r="AG24" i="7"/>
  <c r="AF24" i="2" s="1"/>
  <c r="AE131" i="7"/>
  <c r="W131" i="2"/>
  <c r="AA192" i="7"/>
  <c r="Z183" i="2"/>
  <c r="AI183" i="7"/>
  <c r="AH183" i="2" s="1"/>
  <c r="AE66" i="7"/>
  <c r="W66" i="2"/>
  <c r="AB136" i="2"/>
  <c r="AK136" i="7"/>
  <c r="AJ136" i="2" s="1"/>
  <c r="AE234" i="7"/>
  <c r="W234" i="2"/>
  <c r="AK87" i="7"/>
  <c r="AJ87" i="2" s="1"/>
  <c r="AB87" i="2"/>
  <c r="AL85" i="7"/>
  <c r="AK85" i="2" s="1"/>
  <c r="AH234" i="7"/>
  <c r="AG234" i="2" s="1"/>
  <c r="AD102" i="7"/>
  <c r="AC102" i="2" s="1"/>
  <c r="AC93" i="2"/>
  <c r="AO105" i="7"/>
  <c r="AN105" i="2" s="1"/>
  <c r="AE166" i="7"/>
  <c r="AM229" i="2"/>
  <c r="AH55" i="7"/>
  <c r="AG55" i="2" s="1"/>
  <c r="AN47" i="7"/>
  <c r="AK73" i="7"/>
  <c r="AJ73" i="2" s="1"/>
  <c r="AG100" i="7"/>
  <c r="AF100" i="2" s="1"/>
  <c r="Y172" i="7"/>
  <c r="AK170" i="7"/>
  <c r="AJ170" i="2" s="1"/>
  <c r="AQ165" i="7"/>
  <c r="AP165" i="2" s="1"/>
  <c r="AN213" i="2"/>
  <c r="AH89" i="7"/>
  <c r="AG89" i="2" s="1"/>
  <c r="AD72" i="7"/>
  <c r="AP66" i="7"/>
  <c r="AO66" i="2" s="1"/>
  <c r="AL87" i="7"/>
  <c r="AK87" i="2" s="1"/>
  <c r="R162" i="2"/>
  <c r="AO215" i="7"/>
  <c r="AN215" i="2" s="1"/>
  <c r="AI97" i="7"/>
  <c r="AH97" i="2" s="1"/>
  <c r="Z97" i="2"/>
  <c r="Q82" i="2"/>
  <c r="AN101" i="7"/>
  <c r="AL10" i="7"/>
  <c r="AK10" i="2" s="1"/>
  <c r="AQ106" i="7"/>
  <c r="AP106" i="2" s="1"/>
  <c r="AL59" i="7"/>
  <c r="AK59" i="2" s="1"/>
  <c r="AM208" i="2"/>
  <c r="AN219" i="7"/>
  <c r="AS103" i="7"/>
  <c r="AS123" i="7"/>
  <c r="AI139" i="7"/>
  <c r="AH139" i="2" s="1"/>
  <c r="O182" i="2"/>
  <c r="AH95" i="7"/>
  <c r="AG95" i="2" s="1"/>
  <c r="AI194" i="7"/>
  <c r="AH194" i="2" s="1"/>
  <c r="AG48" i="7"/>
  <c r="AF48" i="2" s="1"/>
  <c r="AG131" i="7"/>
  <c r="AF131" i="2" s="1"/>
  <c r="AB222" i="7"/>
  <c r="AJ60" i="7"/>
  <c r="AI60" i="2" s="1"/>
  <c r="R212" i="2"/>
  <c r="AF194" i="7"/>
  <c r="AE194" i="2" s="1"/>
  <c r="AF13" i="7"/>
  <c r="AE13" i="2" s="1"/>
  <c r="AH191" i="7"/>
  <c r="AG191" i="2" s="1"/>
  <c r="AM106" i="2"/>
  <c r="AJ156" i="7"/>
  <c r="AI156" i="2" s="1"/>
  <c r="AF239" i="7"/>
  <c r="AE239" i="2" s="1"/>
  <c r="AE177" i="7"/>
  <c r="AE180" i="7"/>
  <c r="AT85" i="7"/>
  <c r="AS85" i="2" s="1"/>
  <c r="N85" i="2"/>
  <c r="AR129" i="7"/>
  <c r="AQ129" i="2" s="1"/>
  <c r="L129" i="2"/>
  <c r="AM70" i="2"/>
  <c r="AT116" i="7"/>
  <c r="AS116" i="2" s="1"/>
  <c r="N116" i="2"/>
  <c r="AO119" i="7"/>
  <c r="AN119" i="2" s="1"/>
  <c r="I119" i="2"/>
  <c r="AT84" i="7"/>
  <c r="AS84" i="2" s="1"/>
  <c r="N84" i="2"/>
  <c r="AT106" i="7"/>
  <c r="AS106" i="2" s="1"/>
  <c r="N106" i="2"/>
  <c r="AP59" i="7"/>
  <c r="AO59" i="2" s="1"/>
  <c r="J59" i="2"/>
  <c r="AE41" i="7"/>
  <c r="W41" i="2"/>
  <c r="AF41" i="7"/>
  <c r="AE41" i="2" s="1"/>
  <c r="AN161" i="7"/>
  <c r="H161" i="2"/>
  <c r="AS78" i="7"/>
  <c r="AR78" i="2" s="1"/>
  <c r="M78" i="2"/>
  <c r="AR180" i="7"/>
  <c r="AQ180" i="2" s="1"/>
  <c r="L180" i="2"/>
  <c r="AQ83" i="7"/>
  <c r="K83" i="2"/>
  <c r="AN89" i="7"/>
  <c r="H89" i="2"/>
  <c r="AN138" i="7"/>
  <c r="H138" i="2"/>
  <c r="AQ60" i="7"/>
  <c r="AP60" i="2" s="1"/>
  <c r="K60" i="2"/>
  <c r="AS176" i="7"/>
  <c r="AR176" i="2" s="1"/>
  <c r="M176" i="2"/>
  <c r="AO109" i="7"/>
  <c r="AN109" i="2" s="1"/>
  <c r="I109" i="2"/>
  <c r="AO236" i="7"/>
  <c r="AN236" i="2" s="1"/>
  <c r="I236" i="2"/>
  <c r="AS145" i="7"/>
  <c r="AR145" i="2" s="1"/>
  <c r="M145" i="2"/>
  <c r="AO88" i="7"/>
  <c r="AN88" i="2" s="1"/>
  <c r="I88" i="2"/>
  <c r="AN236" i="7"/>
  <c r="H236" i="2"/>
  <c r="AQ141" i="7"/>
  <c r="AP141" i="2" s="1"/>
  <c r="K141" i="2"/>
  <c r="AO239" i="7"/>
  <c r="AN239" i="2" s="1"/>
  <c r="I239" i="2"/>
  <c r="AO141" i="7"/>
  <c r="AN141" i="2" s="1"/>
  <c r="I141" i="2"/>
  <c r="AN67" i="7"/>
  <c r="H67" i="2"/>
  <c r="AN235" i="7"/>
  <c r="H235" i="2"/>
  <c r="AT137" i="7"/>
  <c r="AS137" i="2" s="1"/>
  <c r="N137" i="2"/>
  <c r="AM37" i="2"/>
  <c r="AO21" i="7"/>
  <c r="AN21" i="2" s="1"/>
  <c r="I21" i="2"/>
  <c r="AT147" i="7"/>
  <c r="AS147" i="2" s="1"/>
  <c r="N147" i="2"/>
  <c r="AP85" i="7"/>
  <c r="AO85" i="2" s="1"/>
  <c r="J85" i="2"/>
  <c r="AM33" i="2"/>
  <c r="AO168" i="7"/>
  <c r="AN168" i="2" s="1"/>
  <c r="I168" i="2"/>
  <c r="AP84" i="7"/>
  <c r="AO84" i="2" s="1"/>
  <c r="J84" i="2"/>
  <c r="AN217" i="7"/>
  <c r="H217" i="2"/>
  <c r="AN141" i="7"/>
  <c r="H141" i="2"/>
  <c r="AN21" i="7"/>
  <c r="H21" i="2"/>
  <c r="AN167" i="7"/>
  <c r="H167" i="2"/>
  <c r="AR93" i="7"/>
  <c r="L93" i="2"/>
  <c r="AP35" i="7"/>
  <c r="AO35" i="2" s="1"/>
  <c r="AO180" i="7"/>
  <c r="AN180" i="2" s="1"/>
  <c r="I180" i="2"/>
  <c r="AN107" i="7"/>
  <c r="H107" i="2"/>
  <c r="AO205" i="7"/>
  <c r="AN205" i="2" s="1"/>
  <c r="I205" i="2"/>
  <c r="AS108" i="7"/>
  <c r="AR108" i="2" s="1"/>
  <c r="M108" i="2"/>
  <c r="AS131" i="7"/>
  <c r="AR131" i="2" s="1"/>
  <c r="M131" i="2"/>
  <c r="AS141" i="7"/>
  <c r="AR141" i="2" s="1"/>
  <c r="M141" i="2"/>
  <c r="AR83" i="7"/>
  <c r="L83" i="2"/>
  <c r="AE201" i="7"/>
  <c r="W201" i="2"/>
  <c r="X30" i="2"/>
  <c r="AG30" i="7"/>
  <c r="AF30" i="2" s="1"/>
  <c r="W142" i="7"/>
  <c r="V142" i="2" s="1"/>
  <c r="V133" i="2"/>
  <c r="AS173" i="7"/>
  <c r="AC150" i="2"/>
  <c r="AL150" i="7"/>
  <c r="AK150" i="2" s="1"/>
  <c r="AS49" i="7"/>
  <c r="AR49" i="2" s="1"/>
  <c r="AB24" i="2"/>
  <c r="AK24" i="7"/>
  <c r="AJ24" i="2" s="1"/>
  <c r="AB42" i="7"/>
  <c r="AA42" i="2" s="1"/>
  <c r="AA33" i="2"/>
  <c r="AA147" i="2"/>
  <c r="AJ147" i="7"/>
  <c r="AI147" i="2" s="1"/>
  <c r="AB85" i="2"/>
  <c r="AK85" i="7"/>
  <c r="AJ85" i="2" s="1"/>
  <c r="AC136" i="2"/>
  <c r="AL136" i="7"/>
  <c r="AK136" i="2" s="1"/>
  <c r="AB44" i="2"/>
  <c r="AK44" i="7"/>
  <c r="AJ44" i="2" s="1"/>
  <c r="AB202" i="7"/>
  <c r="AA202" i="2" s="1"/>
  <c r="AA193" i="2"/>
  <c r="AE236" i="7"/>
  <c r="W236" i="2"/>
  <c r="AA82" i="7"/>
  <c r="Z82" i="2" s="1"/>
  <c r="Z73" i="2"/>
  <c r="AE176" i="7"/>
  <c r="W176" i="2"/>
  <c r="Y97" i="2"/>
  <c r="AH97" i="7"/>
  <c r="AG97" i="2" s="1"/>
  <c r="AB108" i="2"/>
  <c r="AK108" i="7"/>
  <c r="AJ108" i="2" s="1"/>
  <c r="AC149" i="2"/>
  <c r="AL149" i="7"/>
  <c r="AK149" i="2" s="1"/>
  <c r="AI39" i="7"/>
  <c r="AH39" i="2" s="1"/>
  <c r="Z39" i="2"/>
  <c r="AA101" i="2"/>
  <c r="AJ101" i="7"/>
  <c r="AI101" i="2" s="1"/>
  <c r="AG179" i="7"/>
  <c r="AF179" i="2" s="1"/>
  <c r="X179" i="2"/>
  <c r="AC147" i="2"/>
  <c r="AL147" i="7"/>
  <c r="AK147" i="2" s="1"/>
  <c r="Y27" i="2"/>
  <c r="AH27" i="7"/>
  <c r="AG27" i="2" s="1"/>
  <c r="X132" i="7"/>
  <c r="AF132" i="7" s="1"/>
  <c r="AE132" i="2" s="1"/>
  <c r="AE123" i="7"/>
  <c r="W123" i="2"/>
  <c r="AB192" i="7"/>
  <c r="AJ183" i="7"/>
  <c r="AI183" i="2" s="1"/>
  <c r="AA183" i="2"/>
  <c r="Q62" i="2"/>
  <c r="AF66" i="7"/>
  <c r="AE66" i="2" s="1"/>
  <c r="AK175" i="7"/>
  <c r="AJ175" i="2" s="1"/>
  <c r="AE84" i="7"/>
  <c r="W84" i="2"/>
  <c r="AJ37" i="7"/>
  <c r="AI37" i="2" s="1"/>
  <c r="AC172" i="7"/>
  <c r="AG220" i="7"/>
  <c r="AF220" i="2" s="1"/>
  <c r="AE43" i="7"/>
  <c r="X52" i="7"/>
  <c r="AF52" i="7" s="1"/>
  <c r="W43" i="2"/>
  <c r="F292" i="4" s="1"/>
  <c r="AE65" i="7"/>
  <c r="W65" i="2"/>
  <c r="T82" i="2"/>
  <c r="AK176" i="7"/>
  <c r="AJ176" i="2" s="1"/>
  <c r="AF44" i="7"/>
  <c r="AE44" i="2" s="1"/>
  <c r="AH115" i="7"/>
  <c r="AG115" i="2" s="1"/>
  <c r="AG137" i="7"/>
  <c r="AF137" i="2" s="1"/>
  <c r="AG207" i="7"/>
  <c r="AF207" i="2" s="1"/>
  <c r="AF219" i="7"/>
  <c r="AE219" i="2" s="1"/>
  <c r="AJ24" i="7"/>
  <c r="AI24" i="2" s="1"/>
  <c r="AI67" i="7"/>
  <c r="AH67" i="2" s="1"/>
  <c r="Z67" i="2"/>
  <c r="AO183" i="2"/>
  <c r="AI47" i="7"/>
  <c r="AH47" i="2" s="1"/>
  <c r="Y112" i="7"/>
  <c r="AQ123" i="7"/>
  <c r="AH177" i="7"/>
  <c r="AG177" i="2" s="1"/>
  <c r="AE144" i="7"/>
  <c r="AD52" i="7"/>
  <c r="T132" i="2"/>
  <c r="S122" i="2"/>
  <c r="AE183" i="7"/>
  <c r="AE240" i="7"/>
  <c r="AE49" i="7"/>
  <c r="AJ18" i="7"/>
  <c r="AI18" i="2" s="1"/>
  <c r="AH48" i="7"/>
  <c r="AG48" i="2" s="1"/>
  <c r="AF87" i="7"/>
  <c r="AE87" i="2" s="1"/>
  <c r="AQ123" i="2"/>
  <c r="AL137" i="7"/>
  <c r="AK137" i="2" s="1"/>
  <c r="AG159" i="7"/>
  <c r="AF159" i="2" s="1"/>
  <c r="AP213" i="7"/>
  <c r="P222" i="2"/>
  <c r="AI18" i="7"/>
  <c r="AH18" i="2" s="1"/>
  <c r="AP106" i="7"/>
  <c r="AO106" i="2" s="1"/>
  <c r="AF48" i="7"/>
  <c r="AE48" i="2" s="1"/>
  <c r="AL56" i="7"/>
  <c r="AK56" i="2" s="1"/>
  <c r="AF131" i="7"/>
  <c r="AE131" i="2" s="1"/>
  <c r="AN143" i="2"/>
  <c r="W22" i="7"/>
  <c r="V22" i="2" s="1"/>
  <c r="V13" i="2"/>
  <c r="AJ38" i="7"/>
  <c r="AI38" i="2" s="1"/>
  <c r="AL76" i="7"/>
  <c r="AK76" i="2" s="1"/>
  <c r="AI60" i="7"/>
  <c r="AH60" i="2" s="1"/>
  <c r="AJ188" i="7"/>
  <c r="AI188" i="2" s="1"/>
  <c r="AF215" i="7"/>
  <c r="AE215" i="2" s="1"/>
  <c r="AU5" i="7"/>
  <c r="AT5" i="2" s="1"/>
  <c r="AM5" i="2"/>
  <c r="AF59" i="7"/>
  <c r="AE59" i="2" s="1"/>
  <c r="AJ131" i="7"/>
  <c r="AI131" i="2" s="1"/>
  <c r="AN87" i="7"/>
  <c r="H87" i="2"/>
  <c r="AP86" i="7"/>
  <c r="AO86" i="2" s="1"/>
  <c r="J86" i="2"/>
  <c r="AO113" i="2"/>
  <c r="Y92" i="7"/>
  <c r="X92" i="2" s="1"/>
  <c r="X83" i="2"/>
  <c r="AR178" i="7"/>
  <c r="AQ178" i="2" s="1"/>
  <c r="L178" i="2"/>
  <c r="AO156" i="7"/>
  <c r="AN156" i="2" s="1"/>
  <c r="I156" i="2"/>
  <c r="AS77" i="7"/>
  <c r="AR77" i="2" s="1"/>
  <c r="M77" i="2"/>
  <c r="AR156" i="7"/>
  <c r="AQ156" i="2" s="1"/>
  <c r="L156" i="2"/>
  <c r="AR73" i="7"/>
  <c r="L73" i="2"/>
  <c r="AO20" i="7"/>
  <c r="AN20" i="2" s="1"/>
  <c r="I20" i="2"/>
  <c r="AS146" i="7"/>
  <c r="AR146" i="2" s="1"/>
  <c r="M146" i="2"/>
  <c r="AN61" i="7"/>
  <c r="H61" i="2"/>
  <c r="AR161" i="7"/>
  <c r="AQ161" i="2" s="1"/>
  <c r="L161" i="2"/>
  <c r="AQ121" i="7"/>
  <c r="AP121" i="2" s="1"/>
  <c r="K121" i="2"/>
  <c r="AO240" i="7"/>
  <c r="AN240" i="2" s="1"/>
  <c r="I240" i="2"/>
  <c r="AO146" i="7"/>
  <c r="AN146" i="2" s="1"/>
  <c r="I146" i="2"/>
  <c r="AR54" i="7"/>
  <c r="AQ54" i="2" s="1"/>
  <c r="L54" i="2"/>
  <c r="AN240" i="7"/>
  <c r="H240" i="2"/>
  <c r="AQ145" i="7"/>
  <c r="AP145" i="2" s="1"/>
  <c r="K145" i="2"/>
  <c r="AM15" i="2"/>
  <c r="AO238" i="7"/>
  <c r="AN238" i="2" s="1"/>
  <c r="I238" i="2"/>
  <c r="AP144" i="7"/>
  <c r="AO144" i="2" s="1"/>
  <c r="J144" i="2"/>
  <c r="U22" i="2"/>
  <c r="V244" i="7"/>
  <c r="AN238" i="7"/>
  <c r="H238" i="2"/>
  <c r="AP151" i="7"/>
  <c r="AO151" i="2" s="1"/>
  <c r="J151" i="2"/>
  <c r="AQ148" i="7"/>
  <c r="AP148" i="2" s="1"/>
  <c r="K148" i="2"/>
  <c r="AQ67" i="7"/>
  <c r="AP67" i="2" s="1"/>
  <c r="K67" i="2"/>
  <c r="AO177" i="7"/>
  <c r="AN177" i="2" s="1"/>
  <c r="I177" i="2"/>
  <c r="AP121" i="7"/>
  <c r="AO121" i="2" s="1"/>
  <c r="J121" i="2"/>
  <c r="AP203" i="7"/>
  <c r="J203" i="2"/>
  <c r="AT135" i="7"/>
  <c r="AS135" i="2" s="1"/>
  <c r="N135" i="2"/>
  <c r="AE14" i="7"/>
  <c r="W14" i="2"/>
  <c r="AT133" i="7"/>
  <c r="N133" i="2"/>
  <c r="AR75" i="7"/>
  <c r="AQ75" i="2" s="1"/>
  <c r="L75" i="2"/>
  <c r="AT178" i="7"/>
  <c r="AS178" i="2" s="1"/>
  <c r="N178" i="2"/>
  <c r="AO84" i="7"/>
  <c r="AN84" i="2" s="1"/>
  <c r="I84" i="2"/>
  <c r="AN178" i="7"/>
  <c r="H178" i="2"/>
  <c r="AQ129" i="7"/>
  <c r="AP129" i="2" s="1"/>
  <c r="K129" i="2"/>
  <c r="AO13" i="7"/>
  <c r="AI41" i="7"/>
  <c r="AH41" i="2" s="1"/>
  <c r="Z41" i="2"/>
  <c r="AT134" i="7"/>
  <c r="AS134" i="2" s="1"/>
  <c r="N134" i="2"/>
  <c r="AT166" i="7"/>
  <c r="AS166" i="2" s="1"/>
  <c r="N166" i="2"/>
  <c r="AP95" i="7"/>
  <c r="AO95" i="2" s="1"/>
  <c r="J95" i="2"/>
  <c r="AE173" i="7"/>
  <c r="X182" i="7"/>
  <c r="AF182" i="7" s="1"/>
  <c r="AE182" i="2" s="1"/>
  <c r="W173" i="2"/>
  <c r="AF35" i="7"/>
  <c r="AE35" i="2" s="1"/>
  <c r="AM90" i="2"/>
  <c r="AM147" i="2"/>
  <c r="AB142" i="7"/>
  <c r="AA142" i="2" s="1"/>
  <c r="AA133" i="2"/>
  <c r="R102" i="2"/>
  <c r="AM226" i="2"/>
  <c r="AA149" i="2"/>
  <c r="AJ149" i="7"/>
  <c r="AI149" i="2" s="1"/>
  <c r="Z27" i="2"/>
  <c r="AI27" i="7"/>
  <c r="AH27" i="2" s="1"/>
  <c r="AE95" i="7"/>
  <c r="W95" i="2"/>
  <c r="X127" i="2"/>
  <c r="AG127" i="7"/>
  <c r="AF127" i="2" s="1"/>
  <c r="AC24" i="2"/>
  <c r="AL24" i="7"/>
  <c r="AK24" i="2" s="1"/>
  <c r="AC122" i="7"/>
  <c r="AB113" i="2"/>
  <c r="AK113" i="7"/>
  <c r="AJ113" i="2" s="1"/>
  <c r="AK154" i="7"/>
  <c r="AJ154" i="2" s="1"/>
  <c r="AB154" i="2"/>
  <c r="AE216" i="7"/>
  <c r="W216" i="2"/>
  <c r="AI216" i="7"/>
  <c r="AH216" i="2" s="1"/>
  <c r="Z216" i="2"/>
  <c r="AB68" i="2"/>
  <c r="AK68" i="7"/>
  <c r="AJ68" i="2" s="1"/>
  <c r="AA144" i="2"/>
  <c r="AJ144" i="7"/>
  <c r="AI144" i="2" s="1"/>
  <c r="AH108" i="7"/>
  <c r="AG108" i="2" s="1"/>
  <c r="Y108" i="2"/>
  <c r="X212" i="7"/>
  <c r="AF212" i="7" s="1"/>
  <c r="AE212" i="2" s="1"/>
  <c r="AE203" i="7"/>
  <c r="W203" i="2"/>
  <c r="Z140" i="2"/>
  <c r="AI140" i="7"/>
  <c r="AH140" i="2" s="1"/>
  <c r="AA32" i="7"/>
  <c r="Z23" i="2"/>
  <c r="AI23" i="7"/>
  <c r="AH23" i="2" s="1"/>
  <c r="AC101" i="2"/>
  <c r="AL101" i="7"/>
  <c r="AK101" i="2" s="1"/>
  <c r="AE171" i="7"/>
  <c r="W171" i="2"/>
  <c r="AN25" i="7"/>
  <c r="AB82" i="7"/>
  <c r="AA82" i="2" s="1"/>
  <c r="AJ115" i="7"/>
  <c r="AI115" i="2" s="1"/>
  <c r="Y50" i="2"/>
  <c r="AH50" i="7"/>
  <c r="AG50" i="2" s="1"/>
  <c r="AS189" i="7"/>
  <c r="AR189" i="2" s="1"/>
  <c r="Q132" i="2"/>
  <c r="AM143" i="2"/>
  <c r="W32" i="7"/>
  <c r="V32" i="2" s="1"/>
  <c r="V23" i="2"/>
  <c r="AR18" i="7"/>
  <c r="AQ18" i="2" s="1"/>
  <c r="AQ66" i="7"/>
  <c r="AP66" i="2" s="1"/>
  <c r="AS38" i="7"/>
  <c r="AR38" i="2" s="1"/>
  <c r="AI95" i="7"/>
  <c r="AH95" i="2" s="1"/>
  <c r="AQ113" i="7"/>
  <c r="AD132" i="7"/>
  <c r="AG121" i="7"/>
  <c r="AF121" i="2" s="1"/>
  <c r="AR167" i="7"/>
  <c r="AQ167" i="2" s="1"/>
  <c r="AJ36" i="7"/>
  <c r="AI36" i="2" s="1"/>
  <c r="W42" i="7"/>
  <c r="V42" i="2" s="1"/>
  <c r="V33" i="2"/>
  <c r="AL107" i="7"/>
  <c r="AK107" i="2" s="1"/>
  <c r="AG126" i="7"/>
  <c r="AF126" i="2" s="1"/>
  <c r="AD202" i="7"/>
  <c r="AC202" i="2" s="1"/>
  <c r="AE191" i="7"/>
  <c r="W191" i="2"/>
  <c r="AG104" i="7"/>
  <c r="AF104" i="2" s="1"/>
  <c r="AI124" i="7"/>
  <c r="AH124" i="2" s="1"/>
  <c r="AE151" i="7"/>
  <c r="AL177" i="7"/>
  <c r="AK177" i="2" s="1"/>
  <c r="AQ193" i="7"/>
  <c r="AF43" i="7"/>
  <c r="AE43" i="2" s="1"/>
  <c r="AE185" i="7"/>
  <c r="AG88" i="7"/>
  <c r="AF88" i="2" s="1"/>
  <c r="AK168" i="7"/>
  <c r="AJ168" i="2" s="1"/>
  <c r="AH18" i="7"/>
  <c r="AG18" i="2" s="1"/>
  <c r="AH61" i="7"/>
  <c r="AG61" i="2" s="1"/>
  <c r="AH117" i="7"/>
  <c r="AG117" i="2" s="1"/>
  <c r="AM103" i="2"/>
  <c r="AJ105" i="7"/>
  <c r="AI105" i="2" s="1"/>
  <c r="AK125" i="7"/>
  <c r="AJ125" i="2" s="1"/>
  <c r="AI168" i="7"/>
  <c r="AH168" i="2" s="1"/>
  <c r="AF47" i="7"/>
  <c r="AE47" i="2" s="1"/>
  <c r="AH44" i="7"/>
  <c r="AG44" i="2" s="1"/>
  <c r="AG118" i="7"/>
  <c r="AF118" i="2" s="1"/>
  <c r="AO126" i="7"/>
  <c r="AN126" i="2" s="1"/>
  <c r="AL180" i="7"/>
  <c r="AK180" i="2" s="1"/>
  <c r="AN176" i="7"/>
  <c r="AC52" i="7"/>
  <c r="AK52" i="7" s="1"/>
  <c r="AE170" i="7"/>
  <c r="AR138" i="7"/>
  <c r="AQ138" i="2" s="1"/>
  <c r="L138" i="2"/>
  <c r="AP204" i="7"/>
  <c r="AO204" i="2" s="1"/>
  <c r="J204" i="2"/>
  <c r="AO147" i="7"/>
  <c r="AN147" i="2" s="1"/>
  <c r="I147" i="2"/>
  <c r="AP175" i="7"/>
  <c r="AO175" i="2" s="1"/>
  <c r="J175" i="2"/>
  <c r="AQ203" i="7"/>
  <c r="K203" i="2"/>
  <c r="AS36" i="7"/>
  <c r="AR36" i="2" s="1"/>
  <c r="M36" i="2"/>
  <c r="AR160" i="7"/>
  <c r="AQ160" i="2" s="1"/>
  <c r="L160" i="2"/>
  <c r="AN239" i="7"/>
  <c r="H239" i="2"/>
  <c r="AP216" i="7"/>
  <c r="AO216" i="2" s="1"/>
  <c r="J216" i="2"/>
  <c r="AC41" i="2"/>
  <c r="AL41" i="7"/>
  <c r="AK41" i="2" s="1"/>
  <c r="AP147" i="7"/>
  <c r="AO147" i="2" s="1"/>
  <c r="J147" i="2"/>
  <c r="AN17" i="7"/>
  <c r="AD4" i="2"/>
  <c r="AP73" i="7"/>
  <c r="J73" i="2"/>
  <c r="AO178" i="7"/>
  <c r="AN178" i="2" s="1"/>
  <c r="I178" i="2"/>
  <c r="AN108" i="7"/>
  <c r="H108" i="2"/>
  <c r="AS139" i="7"/>
  <c r="AR139" i="2" s="1"/>
  <c r="M139" i="2"/>
  <c r="AO153" i="7"/>
  <c r="I153" i="2"/>
  <c r="AS73" i="7"/>
  <c r="M73" i="2"/>
  <c r="AS199" i="7"/>
  <c r="AR199" i="2" s="1"/>
  <c r="M199" i="2"/>
  <c r="AN139" i="7"/>
  <c r="H139" i="2"/>
  <c r="AQ223" i="7"/>
  <c r="K223" i="2"/>
  <c r="AP141" i="7"/>
  <c r="AO141" i="2" s="1"/>
  <c r="J141" i="2"/>
  <c r="AR158" i="7"/>
  <c r="AQ158" i="2" s="1"/>
  <c r="L158" i="2"/>
  <c r="AO78" i="7"/>
  <c r="AN78" i="2" s="1"/>
  <c r="I78" i="2"/>
  <c r="AA148" i="2"/>
  <c r="AJ148" i="7"/>
  <c r="AI148" i="2" s="1"/>
  <c r="O142" i="2"/>
  <c r="S242" i="2"/>
  <c r="Q102" i="2"/>
  <c r="AE30" i="7"/>
  <c r="W30" i="2"/>
  <c r="AF30" i="7"/>
  <c r="AE30" i="2" s="1"/>
  <c r="AK138" i="7"/>
  <c r="AJ138" i="2" s="1"/>
  <c r="AB138" i="2"/>
  <c r="AB32" i="7"/>
  <c r="AA23" i="2"/>
  <c r="AJ23" i="7"/>
  <c r="AI23" i="2" s="1"/>
  <c r="Z142" i="7"/>
  <c r="Y142" i="2" s="1"/>
  <c r="Y133" i="2"/>
  <c r="AE189" i="7"/>
  <c r="W189" i="2"/>
  <c r="Y62" i="7"/>
  <c r="X62" i="2" s="1"/>
  <c r="X53" i="2"/>
  <c r="AB144" i="2"/>
  <c r="AK144" i="7"/>
  <c r="AJ144" i="2" s="1"/>
  <c r="AB27" i="2"/>
  <c r="AK27" i="7"/>
  <c r="AJ27" i="2" s="1"/>
  <c r="AA96" i="2"/>
  <c r="AJ96" i="7"/>
  <c r="AI96" i="2" s="1"/>
  <c r="AE188" i="7"/>
  <c r="W188" i="2"/>
  <c r="AE138" i="7"/>
  <c r="W138" i="2"/>
  <c r="AC27" i="2"/>
  <c r="AL27" i="7"/>
  <c r="AK27" i="2" s="1"/>
  <c r="AE165" i="7"/>
  <c r="W165" i="2"/>
  <c r="AF165" i="7"/>
  <c r="AE165" i="2" s="1"/>
  <c r="AB84" i="2"/>
  <c r="AK84" i="7"/>
  <c r="AJ84" i="2" s="1"/>
  <c r="AA145" i="2"/>
  <c r="AJ145" i="7"/>
  <c r="AI145" i="2" s="1"/>
  <c r="AA62" i="7"/>
  <c r="Z62" i="2" s="1"/>
  <c r="Z53" i="2"/>
  <c r="AE153" i="7"/>
  <c r="X162" i="7"/>
  <c r="AF162" i="7" s="1"/>
  <c r="AE162" i="2" s="1"/>
  <c r="W153" i="2"/>
  <c r="AJ187" i="7"/>
  <c r="AI187" i="2" s="1"/>
  <c r="AA187" i="2"/>
  <c r="X92" i="7"/>
  <c r="AE83" i="7"/>
  <c r="W83" i="2"/>
  <c r="AE161" i="7"/>
  <c r="W161" i="2"/>
  <c r="AE29" i="7"/>
  <c r="AF29" i="7"/>
  <c r="AE29" i="2" s="1"/>
  <c r="W29" i="2"/>
  <c r="Z212" i="7"/>
  <c r="Y212" i="2" s="1"/>
  <c r="Y203" i="2"/>
  <c r="AC39" i="2"/>
  <c r="AL39" i="7"/>
  <c r="AK39" i="2" s="1"/>
  <c r="AE103" i="7"/>
  <c r="AJ153" i="7"/>
  <c r="AI153" i="2" s="1"/>
  <c r="AE221" i="7"/>
  <c r="W82" i="7"/>
  <c r="V82" i="2" s="1"/>
  <c r="V73" i="2"/>
  <c r="AF175" i="7"/>
  <c r="AE175" i="2" s="1"/>
  <c r="AF188" i="7"/>
  <c r="AE188" i="2" s="1"/>
  <c r="AP221" i="7"/>
  <c r="AO221" i="2" s="1"/>
  <c r="AR35" i="7"/>
  <c r="AQ35" i="2" s="1"/>
  <c r="O32" i="2"/>
  <c r="AG123" i="7"/>
  <c r="AF123" i="2" s="1"/>
  <c r="AH141" i="7"/>
  <c r="AG141" i="2" s="1"/>
  <c r="AF207" i="7"/>
  <c r="AE207" i="2" s="1"/>
  <c r="AJ218" i="7"/>
  <c r="AI218" i="2" s="1"/>
  <c r="R42" i="2"/>
  <c r="X172" i="7"/>
  <c r="AK36" i="7"/>
  <c r="AJ36" i="2" s="1"/>
  <c r="Z112" i="7"/>
  <c r="AS193" i="2"/>
  <c r="O42" i="2"/>
  <c r="AH161" i="7"/>
  <c r="AG161" i="2" s="1"/>
  <c r="Z192" i="7"/>
  <c r="AP236" i="7"/>
  <c r="AO236" i="2" s="1"/>
  <c r="X192" i="7"/>
  <c r="AK61" i="7"/>
  <c r="AJ61" i="2" s="1"/>
  <c r="AE174" i="7"/>
  <c r="W174" i="2"/>
  <c r="AA138" i="2"/>
  <c r="AJ138" i="7"/>
  <c r="AI138" i="2" s="1"/>
  <c r="AG36" i="7"/>
  <c r="AF36" i="2" s="1"/>
  <c r="W52" i="7"/>
  <c r="V52" i="2" s="1"/>
  <c r="V43" i="2"/>
  <c r="U92" i="2"/>
  <c r="U245" i="2" s="1"/>
  <c r="AL168" i="7"/>
  <c r="AK168" i="2" s="1"/>
  <c r="AQ215" i="7"/>
  <c r="AP215" i="2" s="1"/>
  <c r="AH238" i="7"/>
  <c r="AG238" i="2" s="1"/>
  <c r="AI59" i="7"/>
  <c r="AH59" i="2" s="1"/>
  <c r="AF126" i="7"/>
  <c r="AE126" i="2" s="1"/>
  <c r="AF174" i="7"/>
  <c r="AE174" i="2" s="1"/>
  <c r="Z62" i="7"/>
  <c r="Y62" i="2" s="1"/>
  <c r="AN65" i="7"/>
  <c r="AM170" i="2"/>
  <c r="AB172" i="7"/>
  <c r="AI197" i="7"/>
  <c r="AH197" i="2" s="1"/>
  <c r="AN213" i="7"/>
  <c r="AD142" i="7"/>
  <c r="AG61" i="7"/>
  <c r="AF61" i="2" s="1"/>
  <c r="AO223" i="7"/>
  <c r="AO186" i="7"/>
  <c r="AN186" i="2" s="1"/>
  <c r="AR118" i="7"/>
  <c r="AQ118" i="2" s="1"/>
  <c r="L118" i="2"/>
  <c r="AR198" i="7"/>
  <c r="AQ198" i="2" s="1"/>
  <c r="L198" i="2"/>
  <c r="AR116" i="7"/>
  <c r="AQ116" i="2" s="1"/>
  <c r="L116" i="2"/>
  <c r="AT154" i="7"/>
  <c r="AS154" i="2" s="1"/>
  <c r="N154" i="2"/>
  <c r="AT41" i="7"/>
  <c r="AS41" i="2" s="1"/>
  <c r="N41" i="2"/>
  <c r="AQ98" i="7"/>
  <c r="AP98" i="2" s="1"/>
  <c r="K98" i="2"/>
  <c r="AR67" i="7"/>
  <c r="AQ67" i="2" s="1"/>
  <c r="L67" i="2"/>
  <c r="AP165" i="7"/>
  <c r="AO165" i="2" s="1"/>
  <c r="J165" i="2"/>
  <c r="AS198" i="7"/>
  <c r="AR198" i="2" s="1"/>
  <c r="M198" i="2"/>
  <c r="AN68" i="7"/>
  <c r="H68" i="2"/>
  <c r="AO108" i="7"/>
  <c r="AN108" i="2" s="1"/>
  <c r="I108" i="2"/>
  <c r="AQ140" i="7"/>
  <c r="AP140" i="2" s="1"/>
  <c r="K140" i="2"/>
  <c r="AO13" i="2"/>
  <c r="AS187" i="7"/>
  <c r="AR187" i="2" s="1"/>
  <c r="M187" i="2"/>
  <c r="AP138" i="7"/>
  <c r="AO138" i="2" s="1"/>
  <c r="J138" i="2"/>
  <c r="AR86" i="7"/>
  <c r="AQ86" i="2" s="1"/>
  <c r="L86" i="2"/>
  <c r="AN36" i="7"/>
  <c r="AQ160" i="7"/>
  <c r="AP160" i="2" s="1"/>
  <c r="K160" i="2"/>
  <c r="AP89" i="7"/>
  <c r="AO89" i="2" s="1"/>
  <c r="J89" i="2"/>
  <c r="AT68" i="7"/>
  <c r="AS68" i="2" s="1"/>
  <c r="N68" i="2"/>
  <c r="AO241" i="7"/>
  <c r="AN241" i="2" s="1"/>
  <c r="I241" i="2"/>
  <c r="AN133" i="7"/>
  <c r="H133" i="2"/>
  <c r="AR150" i="7"/>
  <c r="AQ150" i="2" s="1"/>
  <c r="L150" i="2"/>
  <c r="AS111" i="7"/>
  <c r="AR111" i="2" s="1"/>
  <c r="M111" i="2"/>
  <c r="AN220" i="7"/>
  <c r="H220" i="2"/>
  <c r="AP115" i="7"/>
  <c r="AO115" i="2" s="1"/>
  <c r="J115" i="2"/>
  <c r="AR33" i="7"/>
  <c r="L33" i="2"/>
  <c r="AE139" i="7"/>
  <c r="W139" i="2"/>
  <c r="AO218" i="7"/>
  <c r="AN218" i="2" s="1"/>
  <c r="I218" i="2"/>
  <c r="AO115" i="7"/>
  <c r="AN115" i="2" s="1"/>
  <c r="I115" i="2"/>
  <c r="AN194" i="7"/>
  <c r="H194" i="2"/>
  <c r="AN131" i="7"/>
  <c r="H131" i="2"/>
  <c r="AO217" i="7"/>
  <c r="AN217" i="2" s="1"/>
  <c r="I217" i="2"/>
  <c r="AR140" i="7"/>
  <c r="AQ140" i="2" s="1"/>
  <c r="L140" i="2"/>
  <c r="AO234" i="7"/>
  <c r="AN234" i="2" s="1"/>
  <c r="I234" i="2"/>
  <c r="AN136" i="7"/>
  <c r="H136" i="2"/>
  <c r="AQ158" i="7"/>
  <c r="AP158" i="2" s="1"/>
  <c r="K158" i="2"/>
  <c r="AS87" i="7"/>
  <c r="AR87" i="2" s="1"/>
  <c r="M87" i="2"/>
  <c r="AO110" i="7"/>
  <c r="AN110" i="2" s="1"/>
  <c r="I110" i="2"/>
  <c r="AT188" i="7"/>
  <c r="AS188" i="2" s="1"/>
  <c r="N188" i="2"/>
  <c r="AT138" i="7"/>
  <c r="AS138" i="2" s="1"/>
  <c r="N138" i="2"/>
  <c r="AP41" i="7"/>
  <c r="AO41" i="2" s="1"/>
  <c r="AR141" i="7"/>
  <c r="AQ141" i="2" s="1"/>
  <c r="L141" i="2"/>
  <c r="AN171" i="7"/>
  <c r="H171" i="2"/>
  <c r="AS89" i="7"/>
  <c r="AR89" i="2" s="1"/>
  <c r="M89" i="2"/>
  <c r="AR200" i="7"/>
  <c r="AQ200" i="2" s="1"/>
  <c r="L200" i="2"/>
  <c r="AS120" i="7"/>
  <c r="AR120" i="2" s="1"/>
  <c r="M120" i="2"/>
  <c r="AT203" i="7"/>
  <c r="N203" i="2"/>
  <c r="AS144" i="7"/>
  <c r="AR144" i="2" s="1"/>
  <c r="M144" i="2"/>
  <c r="T244" i="7"/>
  <c r="AR168" i="7"/>
  <c r="AQ168" i="2" s="1"/>
  <c r="L168" i="2"/>
  <c r="AR96" i="7"/>
  <c r="AQ96" i="2" s="1"/>
  <c r="L96" i="2"/>
  <c r="AQ86" i="7"/>
  <c r="AP86" i="2" s="1"/>
  <c r="K86" i="2"/>
  <c r="Y119" i="2"/>
  <c r="AH119" i="7"/>
  <c r="AG119" i="2" s="1"/>
  <c r="AM76" i="2"/>
  <c r="AF201" i="7"/>
  <c r="AE201" i="2" s="1"/>
  <c r="AO219" i="7"/>
  <c r="AN219" i="2" s="1"/>
  <c r="AR84" i="7"/>
  <c r="AQ84" i="2" s="1"/>
  <c r="AI108" i="7"/>
  <c r="AH108" i="2" s="1"/>
  <c r="X62" i="7"/>
  <c r="AF62" i="7" s="1"/>
  <c r="AE62" i="2" s="1"/>
  <c r="AE53" i="7"/>
  <c r="W53" i="2"/>
  <c r="AL135" i="7"/>
  <c r="AK135" i="2" s="1"/>
  <c r="AC135" i="2"/>
  <c r="AG29" i="7"/>
  <c r="AF29" i="2" s="1"/>
  <c r="X29" i="2"/>
  <c r="AE108" i="7"/>
  <c r="W108" i="2"/>
  <c r="AF108" i="7"/>
  <c r="AE108" i="2" s="1"/>
  <c r="AD32" i="7"/>
  <c r="AC23" i="2"/>
  <c r="AL23" i="7"/>
  <c r="AK23" i="2" s="1"/>
  <c r="AC132" i="7"/>
  <c r="AB132" i="2" s="1"/>
  <c r="AB123" i="2"/>
  <c r="AE198" i="7"/>
  <c r="W198" i="2"/>
  <c r="AC148" i="2"/>
  <c r="AL148" i="7"/>
  <c r="AK148" i="2" s="1"/>
  <c r="AA29" i="2"/>
  <c r="AJ29" i="7"/>
  <c r="AI29" i="2" s="1"/>
  <c r="AA39" i="2"/>
  <c r="AJ39" i="7"/>
  <c r="AI39" i="2" s="1"/>
  <c r="AB86" i="2"/>
  <c r="AK86" i="7"/>
  <c r="AJ86" i="2" s="1"/>
  <c r="Y148" i="2"/>
  <c r="AH148" i="7"/>
  <c r="AG148" i="2" s="1"/>
  <c r="AL99" i="7"/>
  <c r="AK99" i="2" s="1"/>
  <c r="AC99" i="2"/>
  <c r="AE56" i="7"/>
  <c r="W56" i="2"/>
  <c r="AB178" i="2"/>
  <c r="AK178" i="7"/>
  <c r="AJ178" i="2" s="1"/>
  <c r="AC30" i="2"/>
  <c r="AL30" i="7"/>
  <c r="AK30" i="2" s="1"/>
  <c r="AE121" i="7"/>
  <c r="W121" i="2"/>
  <c r="AK187" i="7"/>
  <c r="AJ187" i="2" s="1"/>
  <c r="AB187" i="2"/>
  <c r="AE38" i="7"/>
  <c r="AH54" i="7"/>
  <c r="AG54" i="2" s="1"/>
  <c r="AJ207" i="7"/>
  <c r="AI207" i="2" s="1"/>
  <c r="AE217" i="7"/>
  <c r="AF27" i="7"/>
  <c r="AE27" i="2" s="1"/>
  <c r="P62" i="2"/>
  <c r="AP97" i="7"/>
  <c r="AO97" i="2" s="1"/>
  <c r="X112" i="7"/>
  <c r="S162" i="2"/>
  <c r="AI207" i="7"/>
  <c r="AH207" i="2" s="1"/>
  <c r="AI219" i="7"/>
  <c r="AH219" i="2" s="1"/>
  <c r="AG73" i="7"/>
  <c r="AF73" i="2" s="1"/>
  <c r="AP99" i="7"/>
  <c r="AO99" i="2" s="1"/>
  <c r="P132" i="2"/>
  <c r="AN159" i="7"/>
  <c r="AE156" i="7"/>
  <c r="AE193" i="7"/>
  <c r="AI33" i="7"/>
  <c r="AH33" i="2" s="1"/>
  <c r="AM40" i="2"/>
  <c r="AE100" i="7"/>
  <c r="W132" i="7"/>
  <c r="V132" i="2" s="1"/>
  <c r="V123" i="2"/>
  <c r="AH84" i="7"/>
  <c r="AG84" i="2" s="1"/>
  <c r="AG84" i="7"/>
  <c r="AF84" i="2" s="1"/>
  <c r="AF107" i="7"/>
  <c r="AE107" i="2" s="1"/>
  <c r="X32" i="7"/>
  <c r="AE23" i="7"/>
  <c r="W23" i="2"/>
  <c r="AF33" i="7"/>
  <c r="AE33" i="2" s="1"/>
  <c r="AJ88" i="7"/>
  <c r="AI88" i="2" s="1"/>
  <c r="AF84" i="7"/>
  <c r="AE84" i="2" s="1"/>
  <c r="AD122" i="7"/>
  <c r="AB132" i="7"/>
  <c r="AA132" i="2" s="1"/>
  <c r="AG136" i="7"/>
  <c r="AF136" i="2" s="1"/>
  <c r="AH171" i="7"/>
  <c r="AG171" i="2" s="1"/>
  <c r="AR205" i="7"/>
  <c r="AQ205" i="2" s="1"/>
  <c r="AF237" i="7"/>
  <c r="AE237" i="2" s="1"/>
  <c r="AL33" i="7"/>
  <c r="AK33" i="2" s="1"/>
  <c r="AK95" i="7"/>
  <c r="AJ95" i="2" s="1"/>
  <c r="R122" i="2"/>
  <c r="X142" i="7"/>
  <c r="AF142" i="7" s="1"/>
  <c r="AE142" i="2" s="1"/>
  <c r="AE133" i="7"/>
  <c r="W133" i="2"/>
  <c r="O52" i="2"/>
  <c r="P245" i="7"/>
  <c r="AP63" i="2"/>
  <c r="AL83" i="7"/>
  <c r="AK83" i="2" s="1"/>
  <c r="AR106" i="7"/>
  <c r="AQ106" i="2" s="1"/>
  <c r="AF36" i="7"/>
  <c r="AE36" i="2" s="1"/>
  <c r="AK160" i="7"/>
  <c r="AJ160" i="2" s="1"/>
  <c r="AE148" i="7"/>
  <c r="AL36" i="7"/>
  <c r="AK36" i="2" s="1"/>
  <c r="AK188" i="7"/>
  <c r="AJ188" i="2" s="1"/>
  <c r="AE18" i="7"/>
  <c r="W18" i="2"/>
  <c r="AK34" i="7"/>
  <c r="AJ34" i="2" s="1"/>
  <c r="AJ133" i="7"/>
  <c r="AI133" i="2" s="1"/>
  <c r="AC152" i="7"/>
  <c r="AE150" i="7"/>
  <c r="AH205" i="7"/>
  <c r="AG205" i="2" s="1"/>
  <c r="U242" i="2"/>
  <c r="AJ34" i="7"/>
  <c r="AI34" i="2" s="1"/>
  <c r="AF83" i="7"/>
  <c r="AE83" i="2" s="1"/>
  <c r="AI116" i="7"/>
  <c r="AH116" i="2" s="1"/>
  <c r="AG161" i="7"/>
  <c r="AF161" i="2" s="1"/>
  <c r="AI179" i="7"/>
  <c r="AH179" i="2" s="1"/>
  <c r="AP239" i="7"/>
  <c r="AO239" i="2" s="1"/>
  <c r="AE140" i="7"/>
  <c r="Z82" i="7"/>
  <c r="Y82" i="2" s="1"/>
  <c r="AC222" i="2" l="1"/>
  <c r="AM21" i="7"/>
  <c r="AL21" i="2" s="1"/>
  <c r="AM6" i="7"/>
  <c r="AL6" i="2" s="1"/>
  <c r="AU201" i="7"/>
  <c r="AT201" i="2" s="1"/>
  <c r="AU143" i="7"/>
  <c r="AT143" i="2" s="1"/>
  <c r="AV143" i="2" s="1"/>
  <c r="AU226" i="7"/>
  <c r="AT226" i="2" s="1"/>
  <c r="AL232" i="7"/>
  <c r="AK232" i="2" s="1"/>
  <c r="AM94" i="7"/>
  <c r="AL94" i="2" s="1"/>
  <c r="AM28" i="7"/>
  <c r="AL28" i="2" s="1"/>
  <c r="AU163" i="7"/>
  <c r="AT163" i="2" s="1"/>
  <c r="AV163" i="2" s="1"/>
  <c r="AU31" i="7"/>
  <c r="AT31" i="2" s="1"/>
  <c r="AU74" i="7"/>
  <c r="AT74" i="2" s="1"/>
  <c r="AV74" i="2" s="1"/>
  <c r="AU70" i="7"/>
  <c r="AT70" i="2" s="1"/>
  <c r="AV70" i="2" s="1"/>
  <c r="AU8" i="7"/>
  <c r="AT8" i="2" s="1"/>
  <c r="AU64" i="7"/>
  <c r="AT64" i="2" s="1"/>
  <c r="AV64" i="2" s="1"/>
  <c r="AU9" i="7"/>
  <c r="AT9" i="2" s="1"/>
  <c r="AV9" i="2" s="1"/>
  <c r="AD21" i="2"/>
  <c r="AM155" i="7"/>
  <c r="AL155" i="2" s="1"/>
  <c r="AM4" i="7"/>
  <c r="AL4" i="2" s="1"/>
  <c r="AD94" i="2"/>
  <c r="AR232" i="7"/>
  <c r="AQ232" i="2" s="1"/>
  <c r="AM63" i="7"/>
  <c r="AL63" i="2" s="1"/>
  <c r="AU69" i="7"/>
  <c r="AT69" i="2" s="1"/>
  <c r="AK102" i="7"/>
  <c r="AJ102" i="2" s="1"/>
  <c r="AN52" i="7"/>
  <c r="AM52" i="2" s="1"/>
  <c r="AS143" i="2"/>
  <c r="AD63" i="2"/>
  <c r="AM64" i="7"/>
  <c r="AL64" i="2" s="1"/>
  <c r="AI242" i="7"/>
  <c r="AH242" i="2" s="1"/>
  <c r="AM80" i="7"/>
  <c r="AL80" i="2" s="1"/>
  <c r="AI52" i="7"/>
  <c r="AH52" i="2" s="1"/>
  <c r="AM91" i="7"/>
  <c r="AL91" i="2" s="1"/>
  <c r="AU210" i="7"/>
  <c r="AT210" i="2" s="1"/>
  <c r="AV210" i="2" s="1"/>
  <c r="AK212" i="7"/>
  <c r="AJ212" i="2" s="1"/>
  <c r="AM69" i="2"/>
  <c r="AN163" i="2"/>
  <c r="AM130" i="7"/>
  <c r="AL130" i="2" s="1"/>
  <c r="AL212" i="7"/>
  <c r="AK212" i="2" s="1"/>
  <c r="AM204" i="7"/>
  <c r="AL204" i="2" s="1"/>
  <c r="AM209" i="7"/>
  <c r="AL209" i="2" s="1"/>
  <c r="W152" i="2"/>
  <c r="AM231" i="7"/>
  <c r="AL231" i="2" s="1"/>
  <c r="Y232" i="2"/>
  <c r="AM31" i="2"/>
  <c r="AK22" i="7"/>
  <c r="AJ22" i="2" s="1"/>
  <c r="AM200" i="7"/>
  <c r="AL200" i="2" s="1"/>
  <c r="AU81" i="7"/>
  <c r="AT81" i="2" s="1"/>
  <c r="AV81" i="2" s="1"/>
  <c r="AT32" i="7"/>
  <c r="AS32" i="2" s="1"/>
  <c r="AM224" i="7"/>
  <c r="AL224" i="2" s="1"/>
  <c r="AM5" i="7"/>
  <c r="AL5" i="2" s="1"/>
  <c r="AL182" i="7"/>
  <c r="AK182" i="2" s="1"/>
  <c r="AU225" i="7"/>
  <c r="AT225" i="2" s="1"/>
  <c r="AV225" i="2" s="1"/>
  <c r="AU63" i="7"/>
  <c r="AT63" i="2" s="1"/>
  <c r="AM210" i="7"/>
  <c r="AL210" i="2" s="1"/>
  <c r="AJ242" i="7"/>
  <c r="AI242" i="2" s="1"/>
  <c r="AM195" i="7"/>
  <c r="AL195" i="2" s="1"/>
  <c r="AD5" i="2"/>
  <c r="AV5" i="2" s="1"/>
  <c r="AU208" i="7"/>
  <c r="AT208" i="2" s="1"/>
  <c r="AV208" i="2" s="1"/>
  <c r="AU229" i="7"/>
  <c r="AT229" i="2" s="1"/>
  <c r="AV229" i="2" s="1"/>
  <c r="AU231" i="7"/>
  <c r="AT231" i="2" s="1"/>
  <c r="AM225" i="7"/>
  <c r="AL225" i="2" s="1"/>
  <c r="AU130" i="7"/>
  <c r="AT130" i="2" s="1"/>
  <c r="AM143" i="7"/>
  <c r="AL143" i="2" s="1"/>
  <c r="AM81" i="7"/>
  <c r="AL81" i="2" s="1"/>
  <c r="AU214" i="7"/>
  <c r="AT214" i="2" s="1"/>
  <c r="AV214" i="2" s="1"/>
  <c r="AK232" i="7"/>
  <c r="AJ232" i="2" s="1"/>
  <c r="AU155" i="7"/>
  <c r="AT155" i="2" s="1"/>
  <c r="AV155" i="2" s="1"/>
  <c r="AR242" i="7"/>
  <c r="AQ242" i="2" s="1"/>
  <c r="AM8" i="7"/>
  <c r="AL8" i="2" s="1"/>
  <c r="AU23" i="7"/>
  <c r="AT23" i="2" s="1"/>
  <c r="AS242" i="7"/>
  <c r="AR242" i="2" s="1"/>
  <c r="AH132" i="7"/>
  <c r="AG132" i="2" s="1"/>
  <c r="AT222" i="7"/>
  <c r="AS222" i="2" s="1"/>
  <c r="AU209" i="7"/>
  <c r="AT209" i="2" s="1"/>
  <c r="AV209" i="2" s="1"/>
  <c r="AM46" i="7"/>
  <c r="AL46" i="2" s="1"/>
  <c r="AD28" i="2"/>
  <c r="AU230" i="7"/>
  <c r="AT230" i="2" s="1"/>
  <c r="AV230" i="2" s="1"/>
  <c r="AM214" i="7"/>
  <c r="AL214" i="2" s="1"/>
  <c r="W232" i="2"/>
  <c r="AU211" i="7"/>
  <c r="AT211" i="2" s="1"/>
  <c r="AV211" i="2" s="1"/>
  <c r="AU80" i="7"/>
  <c r="AT80" i="2" s="1"/>
  <c r="AV80" i="2" s="1"/>
  <c r="AQ242" i="7"/>
  <c r="AP242" i="2" s="1"/>
  <c r="AD224" i="2"/>
  <c r="AM164" i="7"/>
  <c r="AL164" i="2" s="1"/>
  <c r="AM69" i="7"/>
  <c r="AL69" i="2" s="1"/>
  <c r="AM226" i="7"/>
  <c r="AL226" i="2" s="1"/>
  <c r="AO23" i="2"/>
  <c r="AS212" i="7"/>
  <c r="AR212" i="2" s="1"/>
  <c r="AU94" i="7"/>
  <c r="AT94" i="2" s="1"/>
  <c r="AU128" i="7"/>
  <c r="AT128" i="2" s="1"/>
  <c r="AU196" i="7"/>
  <c r="AT196" i="2" s="1"/>
  <c r="AV196" i="2" s="1"/>
  <c r="AG152" i="7"/>
  <c r="AF152" i="2" s="1"/>
  <c r="AL242" i="7"/>
  <c r="AK242" i="2" s="1"/>
  <c r="AU6" i="7"/>
  <c r="AT6" i="2" s="1"/>
  <c r="AN152" i="7"/>
  <c r="AM152" i="2" s="1"/>
  <c r="AT52" i="7"/>
  <c r="AS52" i="2" s="1"/>
  <c r="AM229" i="7"/>
  <c r="AL229" i="2" s="1"/>
  <c r="AM211" i="7"/>
  <c r="AL211" i="2" s="1"/>
  <c r="AP232" i="7"/>
  <c r="AO232" i="2" s="1"/>
  <c r="AM208" i="7"/>
  <c r="AL208" i="2" s="1"/>
  <c r="AU51" i="7"/>
  <c r="AT51" i="2" s="1"/>
  <c r="AM230" i="7"/>
  <c r="AL230" i="2" s="1"/>
  <c r="AT232" i="7"/>
  <c r="AS232" i="2" s="1"/>
  <c r="AP132" i="7"/>
  <c r="AO132" i="2" s="1"/>
  <c r="AM45" i="7"/>
  <c r="AL45" i="2" s="1"/>
  <c r="AD231" i="2"/>
  <c r="AK242" i="7"/>
  <c r="AJ242" i="2" s="1"/>
  <c r="AD8" i="2"/>
  <c r="AU224" i="7"/>
  <c r="AT224" i="2" s="1"/>
  <c r="AD163" i="2"/>
  <c r="AD6" i="2"/>
  <c r="AU227" i="7"/>
  <c r="AT227" i="2" s="1"/>
  <c r="AV227" i="2" s="1"/>
  <c r="AS232" i="7"/>
  <c r="AR232" i="2" s="1"/>
  <c r="AR233" i="2"/>
  <c r="AT242" i="7"/>
  <c r="AS242" i="2" s="1"/>
  <c r="AM169" i="7"/>
  <c r="AL169" i="2" s="1"/>
  <c r="AM196" i="7"/>
  <c r="AL196" i="2" s="1"/>
  <c r="AN42" i="7"/>
  <c r="AM42" i="2" s="1"/>
  <c r="AM70" i="7"/>
  <c r="AL70" i="2" s="1"/>
  <c r="AM206" i="7"/>
  <c r="AL206" i="2" s="1"/>
  <c r="AU91" i="7"/>
  <c r="AT91" i="2" s="1"/>
  <c r="AV91" i="2" s="1"/>
  <c r="AU45" i="7"/>
  <c r="AT45" i="2" s="1"/>
  <c r="AV45" i="2" s="1"/>
  <c r="AM190" i="7"/>
  <c r="AL190" i="2" s="1"/>
  <c r="AD226" i="2"/>
  <c r="AU4" i="7"/>
  <c r="AT4" i="2" s="1"/>
  <c r="AV4" i="2" s="1"/>
  <c r="AM227" i="7"/>
  <c r="AL227" i="2" s="1"/>
  <c r="AI232" i="7"/>
  <c r="AH232" i="2" s="1"/>
  <c r="AU46" i="7"/>
  <c r="AT46" i="2" s="1"/>
  <c r="AV46" i="2" s="1"/>
  <c r="AU50" i="7"/>
  <c r="AT50" i="2" s="1"/>
  <c r="AV50" i="2" s="1"/>
  <c r="AU28" i="7"/>
  <c r="AT28" i="2" s="1"/>
  <c r="AM228" i="7"/>
  <c r="AL228" i="2" s="1"/>
  <c r="AU228" i="7"/>
  <c r="AT228" i="2" s="1"/>
  <c r="AV228" i="2" s="1"/>
  <c r="AH22" i="7"/>
  <c r="AG22" i="2" s="1"/>
  <c r="AU169" i="7"/>
  <c r="AT169" i="2" s="1"/>
  <c r="AM75" i="7"/>
  <c r="AL75" i="2" s="1"/>
  <c r="S244" i="2"/>
  <c r="AM31" i="7"/>
  <c r="AL31" i="2" s="1"/>
  <c r="AM51" i="7"/>
  <c r="AL51" i="2" s="1"/>
  <c r="AQ82" i="7"/>
  <c r="AP82" i="2" s="1"/>
  <c r="AJ162" i="7"/>
  <c r="AI162" i="2" s="1"/>
  <c r="AD69" i="2"/>
  <c r="AM74" i="7"/>
  <c r="AL74" i="2" s="1"/>
  <c r="AD169" i="2"/>
  <c r="AP192" i="7"/>
  <c r="AO192" i="2" s="1"/>
  <c r="AI92" i="7"/>
  <c r="AH92" i="2" s="1"/>
  <c r="AJ52" i="7"/>
  <c r="AI52" i="2" s="1"/>
  <c r="AL172" i="7"/>
  <c r="AK172" i="2" s="1"/>
  <c r="W72" i="2"/>
  <c r="AD51" i="2"/>
  <c r="AV51" i="2" s="1"/>
  <c r="AI112" i="7"/>
  <c r="AH112" i="2" s="1"/>
  <c r="AD130" i="2"/>
  <c r="AV130" i="2" s="1"/>
  <c r="AH152" i="7"/>
  <c r="AG152" i="2" s="1"/>
  <c r="AU190" i="7"/>
  <c r="AT190" i="2" s="1"/>
  <c r="AV190" i="2" s="1"/>
  <c r="AN192" i="7"/>
  <c r="AM192" i="2" s="1"/>
  <c r="AU15" i="7"/>
  <c r="AT15" i="2" s="1"/>
  <c r="AI42" i="7"/>
  <c r="AH42" i="2" s="1"/>
  <c r="AL82" i="7"/>
  <c r="AK82" i="2" s="1"/>
  <c r="AQ52" i="7"/>
  <c r="AP52" i="2" s="1"/>
  <c r="AG182" i="7"/>
  <c r="AF182" i="2" s="1"/>
  <c r="AU40" i="7"/>
  <c r="AT40" i="2" s="1"/>
  <c r="AV40" i="2" s="1"/>
  <c r="AI162" i="7"/>
  <c r="AH162" i="2" s="1"/>
  <c r="AK142" i="7"/>
  <c r="AJ142" i="2" s="1"/>
  <c r="AL22" i="7"/>
  <c r="AK22" i="2" s="1"/>
  <c r="AK92" i="7"/>
  <c r="AJ92" i="2" s="1"/>
  <c r="AJ122" i="7"/>
  <c r="AI122" i="2" s="1"/>
  <c r="AI212" i="7"/>
  <c r="AH212" i="2" s="1"/>
  <c r="AU117" i="7"/>
  <c r="AT117" i="2" s="1"/>
  <c r="AP22" i="7"/>
  <c r="AO22" i="2" s="1"/>
  <c r="AL92" i="7"/>
  <c r="AK92" i="2" s="1"/>
  <c r="AU90" i="7"/>
  <c r="AT90" i="2" s="1"/>
  <c r="AV90" i="2" s="1"/>
  <c r="AU19" i="7"/>
  <c r="AT19" i="2" s="1"/>
  <c r="AU79" i="7"/>
  <c r="AT79" i="2" s="1"/>
  <c r="AQ3" i="7"/>
  <c r="AA12" i="7"/>
  <c r="AA244" i="7" s="1"/>
  <c r="Z3" i="2"/>
  <c r="AI3" i="7"/>
  <c r="AH3" i="2" s="1"/>
  <c r="AR12" i="7"/>
  <c r="AQ12" i="2" s="1"/>
  <c r="AQ3" i="2"/>
  <c r="AU53" i="7"/>
  <c r="AT53" i="2" s="1"/>
  <c r="AU37" i="7"/>
  <c r="AT37" i="2" s="1"/>
  <c r="AK202" i="7"/>
  <c r="AJ202" i="2" s="1"/>
  <c r="AT62" i="7"/>
  <c r="AS62" i="2" s="1"/>
  <c r="AM120" i="7"/>
  <c r="AL120" i="2" s="1"/>
  <c r="AG132" i="7"/>
  <c r="AF132" i="2" s="1"/>
  <c r="AS32" i="7"/>
  <c r="AR32" i="2" s="1"/>
  <c r="AU124" i="7"/>
  <c r="AT124" i="2" s="1"/>
  <c r="AU125" i="7"/>
  <c r="AT125" i="2" s="1"/>
  <c r="AV125" i="2" s="1"/>
  <c r="AC152" i="2"/>
  <c r="AI122" i="7"/>
  <c r="AH122" i="2" s="1"/>
  <c r="AJ22" i="7"/>
  <c r="AI22" i="2" s="1"/>
  <c r="AN102" i="7"/>
  <c r="AM102" i="2" s="1"/>
  <c r="AE232" i="7"/>
  <c r="AD232" i="2" s="1"/>
  <c r="AG62" i="7"/>
  <c r="AF62" i="2" s="1"/>
  <c r="AI142" i="7"/>
  <c r="AH142" i="2" s="1"/>
  <c r="AS3" i="7"/>
  <c r="AR3" i="2" s="1"/>
  <c r="AC12" i="7"/>
  <c r="AC244" i="7" s="1"/>
  <c r="AB3" i="2"/>
  <c r="AK3" i="7"/>
  <c r="AJ3" i="2" s="1"/>
  <c r="AT3" i="7"/>
  <c r="AS3" i="2" s="1"/>
  <c r="AD12" i="7"/>
  <c r="AD244" i="7" s="1"/>
  <c r="AC3" i="2"/>
  <c r="AL3" i="7"/>
  <c r="AK3" i="2" s="1"/>
  <c r="AG72" i="7"/>
  <c r="AF72" i="2" s="1"/>
  <c r="AJ3" i="7"/>
  <c r="AI3" i="2" s="1"/>
  <c r="AI102" i="7"/>
  <c r="AH102" i="2" s="1"/>
  <c r="AA3" i="2"/>
  <c r="AU59" i="7"/>
  <c r="AT59" i="2" s="1"/>
  <c r="AB12" i="7"/>
  <c r="AB244" i="7" s="1"/>
  <c r="AU174" i="7"/>
  <c r="AT174" i="2" s="1"/>
  <c r="AH102" i="7"/>
  <c r="AG102" i="2" s="1"/>
  <c r="AH92" i="7"/>
  <c r="AG92" i="2" s="1"/>
  <c r="AT122" i="7"/>
  <c r="AS122" i="2" s="1"/>
  <c r="Y3" i="7"/>
  <c r="AH242" i="7"/>
  <c r="AG242" i="2" s="1"/>
  <c r="Z3" i="7"/>
  <c r="AU206" i="7"/>
  <c r="AT206" i="2" s="1"/>
  <c r="AV206" i="2" s="1"/>
  <c r="AO102" i="7"/>
  <c r="AN102" i="2" s="1"/>
  <c r="AJ152" i="7"/>
  <c r="AI152" i="2" s="1"/>
  <c r="AU54" i="7"/>
  <c r="AT54" i="2" s="1"/>
  <c r="X3" i="7"/>
  <c r="AK82" i="7"/>
  <c r="AJ82" i="2" s="1"/>
  <c r="W202" i="2"/>
  <c r="AU76" i="7"/>
  <c r="AT76" i="2" s="1"/>
  <c r="AU26" i="7"/>
  <c r="AT26" i="2" s="1"/>
  <c r="AN72" i="7"/>
  <c r="AM72" i="2" s="1"/>
  <c r="AG202" i="7"/>
  <c r="AF202" i="2" s="1"/>
  <c r="AG142" i="7"/>
  <c r="AF142" i="2" s="1"/>
  <c r="AI132" i="7"/>
  <c r="AH132" i="2" s="1"/>
  <c r="AU44" i="7"/>
  <c r="AT44" i="2" s="1"/>
  <c r="AU97" i="7"/>
  <c r="AT97" i="2" s="1"/>
  <c r="AV97" i="2" s="1"/>
  <c r="AI152" i="7"/>
  <c r="AH152" i="2" s="1"/>
  <c r="AU57" i="7"/>
  <c r="AT57" i="2" s="1"/>
  <c r="AJ72" i="7"/>
  <c r="AI72" i="2" s="1"/>
  <c r="AG222" i="7"/>
  <c r="AF222" i="2" s="1"/>
  <c r="AU195" i="7"/>
  <c r="AT195" i="2" s="1"/>
  <c r="AV195" i="2" s="1"/>
  <c r="AU96" i="7"/>
  <c r="AT96" i="2" s="1"/>
  <c r="AV96" i="2" s="1"/>
  <c r="AU183" i="7"/>
  <c r="AT183" i="2" s="1"/>
  <c r="AV11" i="2"/>
  <c r="AU56" i="7"/>
  <c r="AT56" i="2" s="1"/>
  <c r="AU43" i="7"/>
  <c r="AT43" i="2" s="1"/>
  <c r="AJ102" i="7"/>
  <c r="AI102" i="2" s="1"/>
  <c r="AI72" i="7"/>
  <c r="AH72" i="2" s="1"/>
  <c r="AU170" i="7"/>
  <c r="AT170" i="2" s="1"/>
  <c r="AQ22" i="7"/>
  <c r="AP22" i="2" s="1"/>
  <c r="AO42" i="7"/>
  <c r="AN42" i="2" s="1"/>
  <c r="AU34" i="7"/>
  <c r="AT34" i="2" s="1"/>
  <c r="AI22" i="7"/>
  <c r="AH22" i="2" s="1"/>
  <c r="AJ62" i="7"/>
  <c r="AI62" i="2" s="1"/>
  <c r="AH172" i="7"/>
  <c r="AG172" i="2" s="1"/>
  <c r="AU14" i="7"/>
  <c r="AT14" i="2" s="1"/>
  <c r="AV31" i="2"/>
  <c r="AQ32" i="7"/>
  <c r="AP32" i="2" s="1"/>
  <c r="AU148" i="7"/>
  <c r="AT148" i="2" s="1"/>
  <c r="AO112" i="7"/>
  <c r="AN112" i="2" s="1"/>
  <c r="AQ222" i="7"/>
  <c r="AP222" i="2" s="1"/>
  <c r="AU75" i="7"/>
  <c r="AT75" i="2" s="1"/>
  <c r="AV75" i="2" s="1"/>
  <c r="AG242" i="7"/>
  <c r="AF242" i="2" s="1"/>
  <c r="AQ62" i="7"/>
  <c r="AP62" i="2" s="1"/>
  <c r="AO32" i="7"/>
  <c r="AN32" i="2" s="1"/>
  <c r="AU184" i="7"/>
  <c r="AT184" i="2" s="1"/>
  <c r="AN112" i="7"/>
  <c r="AM112" i="2" s="1"/>
  <c r="AM125" i="7"/>
  <c r="AL125" i="2" s="1"/>
  <c r="AA245" i="7"/>
  <c r="AO72" i="7"/>
  <c r="AN72" i="2" s="1"/>
  <c r="AE72" i="7"/>
  <c r="AD72" i="2" s="1"/>
  <c r="AN172" i="7"/>
  <c r="AM172" i="2" s="1"/>
  <c r="AN132" i="7"/>
  <c r="AM132" i="2" s="1"/>
  <c r="O244" i="2"/>
  <c r="AI202" i="7"/>
  <c r="AH202" i="2" s="1"/>
  <c r="AN202" i="7"/>
  <c r="AM202" i="2" s="1"/>
  <c r="R244" i="2"/>
  <c r="AK42" i="7"/>
  <c r="AJ42" i="2" s="1"/>
  <c r="AJ52" i="2"/>
  <c r="AG52" i="2"/>
  <c r="AM221" i="7"/>
  <c r="AL221" i="2" s="1"/>
  <c r="AD221" i="2"/>
  <c r="AM36" i="7"/>
  <c r="AL36" i="2" s="1"/>
  <c r="AD36" i="2"/>
  <c r="AE142" i="7"/>
  <c r="W142" i="2"/>
  <c r="AU49" i="7"/>
  <c r="AT49" i="2" s="1"/>
  <c r="AM193" i="7"/>
  <c r="AL193" i="2" s="1"/>
  <c r="AD193" i="2"/>
  <c r="AM217" i="7"/>
  <c r="AL217" i="2" s="1"/>
  <c r="AD217" i="2"/>
  <c r="AU131" i="7"/>
  <c r="AT131" i="2" s="1"/>
  <c r="AM131" i="2"/>
  <c r="AU100" i="7"/>
  <c r="AT100" i="2" s="1"/>
  <c r="AM161" i="7"/>
  <c r="AL161" i="2" s="1"/>
  <c r="AD161" i="2"/>
  <c r="AQ232" i="7"/>
  <c r="AP232" i="2" s="1"/>
  <c r="AP223" i="2"/>
  <c r="Z32" i="2"/>
  <c r="AI32" i="7"/>
  <c r="AH32" i="2" s="1"/>
  <c r="AC52" i="2"/>
  <c r="AD245" i="7"/>
  <c r="AL52" i="7"/>
  <c r="AM236" i="7"/>
  <c r="AL236" i="2" s="1"/>
  <c r="AD236" i="2"/>
  <c r="AU186" i="7"/>
  <c r="AT186" i="2" s="1"/>
  <c r="AU138" i="7"/>
  <c r="AT138" i="2" s="1"/>
  <c r="AM138" i="2"/>
  <c r="AA222" i="2"/>
  <c r="AJ222" i="7"/>
  <c r="AI222" i="2" s="1"/>
  <c r="AM117" i="7"/>
  <c r="AL117" i="2" s="1"/>
  <c r="AD117" i="2"/>
  <c r="AM181" i="7"/>
  <c r="AL181" i="2" s="1"/>
  <c r="AD181" i="2"/>
  <c r="AU20" i="7"/>
  <c r="AT20" i="2" s="1"/>
  <c r="AM145" i="7"/>
  <c r="AL145" i="2" s="1"/>
  <c r="AD145" i="2"/>
  <c r="AU145" i="7"/>
  <c r="AT145" i="2" s="1"/>
  <c r="AS202" i="7"/>
  <c r="AR202" i="2" s="1"/>
  <c r="AM175" i="7"/>
  <c r="AL175" i="2" s="1"/>
  <c r="AD175" i="2"/>
  <c r="AM57" i="7"/>
  <c r="AL57" i="2" s="1"/>
  <c r="AD57" i="2"/>
  <c r="AP142" i="7"/>
  <c r="AO142" i="2" s="1"/>
  <c r="AO133" i="2"/>
  <c r="AM233" i="7"/>
  <c r="AL233" i="2" s="1"/>
  <c r="AD233" i="2"/>
  <c r="AJ132" i="7"/>
  <c r="AI132" i="2" s="1"/>
  <c r="AM116" i="7"/>
  <c r="AL116" i="2" s="1"/>
  <c r="AD116" i="2"/>
  <c r="AT182" i="7"/>
  <c r="AS182" i="2" s="1"/>
  <c r="AM219" i="7"/>
  <c r="AL219" i="2" s="1"/>
  <c r="AD219" i="2"/>
  <c r="AM96" i="7"/>
  <c r="AL96" i="2" s="1"/>
  <c r="AM165" i="7"/>
  <c r="AL165" i="2" s="1"/>
  <c r="AD165" i="2"/>
  <c r="AM144" i="7"/>
  <c r="AL144" i="2" s="1"/>
  <c r="AD144" i="2"/>
  <c r="AQ142" i="7"/>
  <c r="AP142" i="2" s="1"/>
  <c r="AP133" i="2"/>
  <c r="AM15" i="7"/>
  <c r="AL15" i="2" s="1"/>
  <c r="AD15" i="2"/>
  <c r="AJ212" i="7"/>
  <c r="AI212" i="2" s="1"/>
  <c r="AA182" i="2"/>
  <c r="AJ182" i="7"/>
  <c r="AI182" i="2" s="1"/>
  <c r="AM107" i="7"/>
  <c r="AL107" i="2" s="1"/>
  <c r="AD107" i="2"/>
  <c r="AM218" i="7"/>
  <c r="AL218" i="2" s="1"/>
  <c r="AD218" i="2"/>
  <c r="AM93" i="7"/>
  <c r="AL93" i="2" s="1"/>
  <c r="AD93" i="2"/>
  <c r="AU157" i="7"/>
  <c r="AT157" i="2" s="1"/>
  <c r="AM157" i="2"/>
  <c r="AU41" i="7"/>
  <c r="AT41" i="2" s="1"/>
  <c r="AM41" i="2"/>
  <c r="AS72" i="7"/>
  <c r="AR72" i="2" s="1"/>
  <c r="AM13" i="7"/>
  <c r="AL13" i="2" s="1"/>
  <c r="AD13" i="2"/>
  <c r="P245" i="2"/>
  <c r="AM97" i="7"/>
  <c r="AL97" i="2" s="1"/>
  <c r="AU99" i="7"/>
  <c r="AT99" i="2" s="1"/>
  <c r="AM99" i="2"/>
  <c r="AR32" i="7"/>
  <c r="AQ32" i="2" s="1"/>
  <c r="AU159" i="7"/>
  <c r="AT159" i="2" s="1"/>
  <c r="AM159" i="2"/>
  <c r="AM166" i="7"/>
  <c r="AL166" i="2" s="1"/>
  <c r="AD166" i="2"/>
  <c r="AU199" i="7"/>
  <c r="AT199" i="2" s="1"/>
  <c r="AM199" i="2"/>
  <c r="AA232" i="2"/>
  <c r="AJ232" i="7"/>
  <c r="AI232" i="2" s="1"/>
  <c r="AM110" i="7"/>
  <c r="AL110" i="2" s="1"/>
  <c r="AD110" i="2"/>
  <c r="AM23" i="7"/>
  <c r="AL23" i="2" s="1"/>
  <c r="AD23" i="2"/>
  <c r="AO232" i="7"/>
  <c r="AN232" i="2" s="1"/>
  <c r="AN223" i="2"/>
  <c r="Y192" i="2"/>
  <c r="AH192" i="7"/>
  <c r="AG192" i="2" s="1"/>
  <c r="AE92" i="7"/>
  <c r="W92" i="2"/>
  <c r="AQ212" i="7"/>
  <c r="AP212" i="2" s="1"/>
  <c r="AP203" i="2"/>
  <c r="AM185" i="7"/>
  <c r="AL185" i="2" s="1"/>
  <c r="AD185" i="2"/>
  <c r="AP122" i="7"/>
  <c r="AO122" i="2" s="1"/>
  <c r="AQ132" i="7"/>
  <c r="AP132" i="2" s="1"/>
  <c r="AP123" i="2"/>
  <c r="AU217" i="7"/>
  <c r="AT217" i="2" s="1"/>
  <c r="AM217" i="2"/>
  <c r="AU106" i="7"/>
  <c r="AT106" i="2" s="1"/>
  <c r="AC72" i="2"/>
  <c r="AL72" i="7"/>
  <c r="AK72" i="2" s="1"/>
  <c r="AI62" i="7"/>
  <c r="AH62" i="2" s="1"/>
  <c r="AM27" i="7"/>
  <c r="AL27" i="2" s="1"/>
  <c r="AD27" i="2"/>
  <c r="AU158" i="7"/>
  <c r="AT158" i="2" s="1"/>
  <c r="AM158" i="2"/>
  <c r="AQ162" i="7"/>
  <c r="AP162" i="2" s="1"/>
  <c r="AP153" i="2"/>
  <c r="AU215" i="7"/>
  <c r="AT215" i="2" s="1"/>
  <c r="AM215" i="2"/>
  <c r="X122" i="2"/>
  <c r="AG122" i="7"/>
  <c r="AF122" i="2" s="1"/>
  <c r="AS152" i="7"/>
  <c r="AR152" i="2" s="1"/>
  <c r="AU85" i="7"/>
  <c r="AT85" i="2" s="1"/>
  <c r="AM85" i="2"/>
  <c r="X232" i="2"/>
  <c r="AG232" i="7"/>
  <c r="AF232" i="2" s="1"/>
  <c r="AB32" i="2"/>
  <c r="AK32" i="7"/>
  <c r="AJ32" i="2" s="1"/>
  <c r="AM160" i="7"/>
  <c r="AL160" i="2" s="1"/>
  <c r="AD160" i="2"/>
  <c r="AB192" i="2"/>
  <c r="AK192" i="7"/>
  <c r="AJ192" i="2" s="1"/>
  <c r="AU88" i="7"/>
  <c r="AT88" i="2" s="1"/>
  <c r="AM88" i="2"/>
  <c r="AT102" i="7"/>
  <c r="AS102" i="2" s="1"/>
  <c r="AS93" i="2"/>
  <c r="AQ102" i="7"/>
  <c r="AP102" i="2" s="1"/>
  <c r="AP93" i="2"/>
  <c r="Q245" i="2"/>
  <c r="AM126" i="7"/>
  <c r="AL126" i="2" s="1"/>
  <c r="AD126" i="2"/>
  <c r="AU151" i="7"/>
  <c r="AT151" i="2" s="1"/>
  <c r="AM151" i="2"/>
  <c r="AP112" i="7"/>
  <c r="AO112" i="2" s="1"/>
  <c r="AG162" i="7"/>
  <c r="AF162" i="2" s="1"/>
  <c r="AS172" i="7"/>
  <c r="AR172" i="2" s="1"/>
  <c r="AE22" i="7"/>
  <c r="W22" i="2"/>
  <c r="AL102" i="7"/>
  <c r="AK102" i="2" s="1"/>
  <c r="AM88" i="7"/>
  <c r="AL88" i="2" s="1"/>
  <c r="AD88" i="2"/>
  <c r="AC192" i="2"/>
  <c r="AL192" i="7"/>
  <c r="AK192" i="2" s="1"/>
  <c r="AF52" i="2"/>
  <c r="AJ142" i="7"/>
  <c r="AI142" i="2" s="1"/>
  <c r="AU221" i="7"/>
  <c r="AT221" i="2" s="1"/>
  <c r="AP42" i="7"/>
  <c r="AO42" i="2" s="1"/>
  <c r="AM156" i="7"/>
  <c r="AL156" i="2" s="1"/>
  <c r="AD156" i="2"/>
  <c r="AU61" i="7"/>
  <c r="AT61" i="2" s="1"/>
  <c r="AM61" i="2"/>
  <c r="AP222" i="7"/>
  <c r="AO222" i="2" s="1"/>
  <c r="AO213" i="2"/>
  <c r="AU141" i="7"/>
  <c r="AT141" i="2" s="1"/>
  <c r="AM141" i="2"/>
  <c r="AO132" i="7"/>
  <c r="AN132" i="2" s="1"/>
  <c r="AN123" i="2"/>
  <c r="AP202" i="7"/>
  <c r="AO202" i="2" s="1"/>
  <c r="AO193" i="2"/>
  <c r="AE242" i="7"/>
  <c r="W242" i="2"/>
  <c r="AM60" i="7"/>
  <c r="AL60" i="2" s="1"/>
  <c r="AD60" i="2"/>
  <c r="AU236" i="7"/>
  <c r="AT236" i="2" s="1"/>
  <c r="AM236" i="2"/>
  <c r="AE32" i="7"/>
  <c r="W32" i="2"/>
  <c r="AN142" i="7"/>
  <c r="AU133" i="7"/>
  <c r="AT133" i="2" s="1"/>
  <c r="AM133" i="2"/>
  <c r="AU139" i="7"/>
  <c r="AT139" i="2" s="1"/>
  <c r="AM139" i="2"/>
  <c r="AM203" i="7"/>
  <c r="AL203" i="2" s="1"/>
  <c r="AD203" i="2"/>
  <c r="AB122" i="2"/>
  <c r="AK122" i="7"/>
  <c r="AJ122" i="2" s="1"/>
  <c r="X112" i="2"/>
  <c r="AG112" i="7"/>
  <c r="AF112" i="2" s="1"/>
  <c r="AH62" i="7"/>
  <c r="AG62" i="2" s="1"/>
  <c r="AS182" i="7"/>
  <c r="AR182" i="2" s="1"/>
  <c r="AR173" i="2"/>
  <c r="AQ92" i="7"/>
  <c r="AP92" i="2" s="1"/>
  <c r="AP83" i="2"/>
  <c r="AM131" i="7"/>
  <c r="AL131" i="2" s="1"/>
  <c r="AD131" i="2"/>
  <c r="AJ82" i="7"/>
  <c r="AI82" i="2" s="1"/>
  <c r="AM154" i="7"/>
  <c r="AL154" i="2" s="1"/>
  <c r="AD154" i="2"/>
  <c r="AL202" i="7"/>
  <c r="AK202" i="2" s="1"/>
  <c r="AR62" i="7"/>
  <c r="AQ62" i="2" s="1"/>
  <c r="AU189" i="7"/>
  <c r="AT189" i="2" s="1"/>
  <c r="AM189" i="2"/>
  <c r="AO62" i="7"/>
  <c r="AN62" i="2" s="1"/>
  <c r="AN53" i="2"/>
  <c r="Z172" i="2"/>
  <c r="AI172" i="7"/>
  <c r="AH172" i="2" s="1"/>
  <c r="AO182" i="7"/>
  <c r="AN182" i="2" s="1"/>
  <c r="AU241" i="7"/>
  <c r="AT241" i="2" s="1"/>
  <c r="AM241" i="2"/>
  <c r="AU154" i="7"/>
  <c r="AT154" i="2" s="1"/>
  <c r="AM154" i="2"/>
  <c r="Q244" i="2"/>
  <c r="AH162" i="7"/>
  <c r="AG162" i="2" s="1"/>
  <c r="AU118" i="7"/>
  <c r="AT118" i="2" s="1"/>
  <c r="AM118" i="2"/>
  <c r="AQ182" i="7"/>
  <c r="AP182" i="2" s="1"/>
  <c r="AP173" i="2"/>
  <c r="AU60" i="7"/>
  <c r="AT60" i="2" s="1"/>
  <c r="X32" i="2"/>
  <c r="AG32" i="7"/>
  <c r="AF32" i="2" s="1"/>
  <c r="AM184" i="7"/>
  <c r="AL184" i="2" s="1"/>
  <c r="AD184" i="2"/>
  <c r="AU177" i="7"/>
  <c r="AT177" i="2" s="1"/>
  <c r="AM177" i="2"/>
  <c r="AM17" i="7"/>
  <c r="AL17" i="2" s="1"/>
  <c r="AD17" i="2"/>
  <c r="AM76" i="7"/>
  <c r="AL76" i="2" s="1"/>
  <c r="AD76" i="2"/>
  <c r="AM149" i="7"/>
  <c r="AL149" i="2" s="1"/>
  <c r="AR132" i="7"/>
  <c r="AQ132" i="2" s="1"/>
  <c r="AP62" i="7"/>
  <c r="AO62" i="2" s="1"/>
  <c r="AU101" i="7"/>
  <c r="AT101" i="2" s="1"/>
  <c r="AM101" i="2"/>
  <c r="AQ192" i="7"/>
  <c r="AP192" i="2" s="1"/>
  <c r="AP183" i="2"/>
  <c r="AM213" i="7"/>
  <c r="AL213" i="2" s="1"/>
  <c r="AD213" i="2"/>
  <c r="AM35" i="7"/>
  <c r="AL35" i="2" s="1"/>
  <c r="AD35" i="2"/>
  <c r="T244" i="2"/>
  <c r="AQ152" i="7"/>
  <c r="AP152" i="2" s="1"/>
  <c r="R245" i="2"/>
  <c r="AM78" i="7"/>
  <c r="AL78" i="2" s="1"/>
  <c r="AD78" i="2"/>
  <c r="AO192" i="7"/>
  <c r="AN192" i="2" s="1"/>
  <c r="AR212" i="7"/>
  <c r="AQ212" i="2" s="1"/>
  <c r="AM205" i="7"/>
  <c r="AL205" i="2" s="1"/>
  <c r="AD205" i="2"/>
  <c r="AG92" i="7"/>
  <c r="AF92" i="2" s="1"/>
  <c r="AH142" i="7"/>
  <c r="AG142" i="2" s="1"/>
  <c r="AR152" i="7"/>
  <c r="AQ152" i="2" s="1"/>
  <c r="AU149" i="7"/>
  <c r="AT149" i="2" s="1"/>
  <c r="AV149" i="2" s="1"/>
  <c r="AT42" i="7"/>
  <c r="AS42" i="2" s="1"/>
  <c r="AU134" i="7"/>
  <c r="AT134" i="2" s="1"/>
  <c r="AM134" i="2"/>
  <c r="AR162" i="7"/>
  <c r="AQ162" i="2" s="1"/>
  <c r="AQ153" i="2"/>
  <c r="AM113" i="7"/>
  <c r="AL113" i="2" s="1"/>
  <c r="AD113" i="2"/>
  <c r="AM109" i="7"/>
  <c r="AL109" i="2" s="1"/>
  <c r="AD109" i="2"/>
  <c r="AM98" i="7"/>
  <c r="AL98" i="2" s="1"/>
  <c r="AD98" i="2"/>
  <c r="AM179" i="7"/>
  <c r="AL179" i="2" s="1"/>
  <c r="AD179" i="2"/>
  <c r="AL62" i="7"/>
  <c r="AK62" i="2" s="1"/>
  <c r="AO52" i="7"/>
  <c r="AN43" i="2"/>
  <c r="AU110" i="7"/>
  <c r="AT110" i="2" s="1"/>
  <c r="Y72" i="2"/>
  <c r="AH72" i="7"/>
  <c r="AG72" i="2" s="1"/>
  <c r="AO212" i="7"/>
  <c r="AN212" i="2" s="1"/>
  <c r="AN203" i="2"/>
  <c r="AS102" i="7"/>
  <c r="AR102" i="2" s="1"/>
  <c r="AR93" i="2"/>
  <c r="AP182" i="7"/>
  <c r="AO182" i="2" s="1"/>
  <c r="AC112" i="2"/>
  <c r="AL112" i="7"/>
  <c r="AK112" i="2" s="1"/>
  <c r="AE102" i="7"/>
  <c r="W102" i="2"/>
  <c r="AU86" i="7"/>
  <c r="AT86" i="2" s="1"/>
  <c r="AM86" i="2"/>
  <c r="Z192" i="2"/>
  <c r="AI192" i="7"/>
  <c r="AH192" i="2" s="1"/>
  <c r="AA32" i="2"/>
  <c r="AJ32" i="7"/>
  <c r="AI32" i="2" s="1"/>
  <c r="AU147" i="7"/>
  <c r="AT147" i="2" s="1"/>
  <c r="AV147" i="2" s="1"/>
  <c r="AO22" i="7"/>
  <c r="AN22" i="2" s="1"/>
  <c r="AN13" i="2"/>
  <c r="AT142" i="7"/>
  <c r="AS142" i="2" s="1"/>
  <c r="AS133" i="2"/>
  <c r="AM65" i="7"/>
  <c r="AL65" i="2" s="1"/>
  <c r="AD65" i="2"/>
  <c r="AU107" i="7"/>
  <c r="AT107" i="2" s="1"/>
  <c r="AM107" i="2"/>
  <c r="AO222" i="7"/>
  <c r="AN222" i="2" s="1"/>
  <c r="AU180" i="7"/>
  <c r="AT180" i="2" s="1"/>
  <c r="AM180" i="2"/>
  <c r="AE222" i="7"/>
  <c r="W222" i="2"/>
  <c r="AM47" i="7"/>
  <c r="AL47" i="2" s="1"/>
  <c r="AD47" i="2"/>
  <c r="AN92" i="7"/>
  <c r="AU83" i="7"/>
  <c r="AT83" i="2" s="1"/>
  <c r="AM83" i="2"/>
  <c r="AM89" i="7"/>
  <c r="AL89" i="2" s="1"/>
  <c r="AD89" i="2"/>
  <c r="Z222" i="2"/>
  <c r="AI222" i="7"/>
  <c r="AH222" i="2" s="1"/>
  <c r="AU111" i="7"/>
  <c r="AT111" i="2" s="1"/>
  <c r="AM111" i="2"/>
  <c r="AO82" i="7"/>
  <c r="AN82" i="2" s="1"/>
  <c r="AN73" i="2"/>
  <c r="AE122" i="7"/>
  <c r="W122" i="2"/>
  <c r="AF122" i="7"/>
  <c r="AE122" i="2" s="1"/>
  <c r="AU77" i="7"/>
  <c r="AT77" i="2" s="1"/>
  <c r="AM77" i="2"/>
  <c r="AN22" i="7"/>
  <c r="AU13" i="7"/>
  <c r="AT13" i="2" s="1"/>
  <c r="AM13" i="2"/>
  <c r="AU234" i="7"/>
  <c r="AT234" i="2" s="1"/>
  <c r="AM234" i="2"/>
  <c r="AO92" i="7"/>
  <c r="AN92" i="2" s="1"/>
  <c r="AN83" i="2"/>
  <c r="AM199" i="7"/>
  <c r="AL199" i="2" s="1"/>
  <c r="AD199" i="2"/>
  <c r="AU166" i="7"/>
  <c r="AT166" i="2" s="1"/>
  <c r="AM10" i="7"/>
  <c r="AL10" i="2" s="1"/>
  <c r="AD10" i="2"/>
  <c r="AR222" i="7"/>
  <c r="AQ222" i="2" s="1"/>
  <c r="AU18" i="7"/>
  <c r="AT18" i="2" s="1"/>
  <c r="AL42" i="7"/>
  <c r="AK42" i="2" s="1"/>
  <c r="AJ42" i="7"/>
  <c r="AI42" i="2" s="1"/>
  <c r="AM119" i="7"/>
  <c r="AL119" i="2" s="1"/>
  <c r="AU30" i="7"/>
  <c r="AT30" i="2" s="1"/>
  <c r="AU216" i="7"/>
  <c r="AT216" i="2" s="1"/>
  <c r="AT82" i="7"/>
  <c r="AS82" i="2" s="1"/>
  <c r="AS73" i="2"/>
  <c r="AU135" i="7"/>
  <c r="AT135" i="2" s="1"/>
  <c r="AM135" i="2"/>
  <c r="Y182" i="2"/>
  <c r="AH182" i="7"/>
  <c r="AG182" i="2" s="1"/>
  <c r="AP102" i="7"/>
  <c r="AO102" i="2" s="1"/>
  <c r="AM178" i="7"/>
  <c r="AL178" i="2" s="1"/>
  <c r="AD178" i="2"/>
  <c r="AM44" i="7"/>
  <c r="AL44" i="2" s="1"/>
  <c r="AD44" i="2"/>
  <c r="AM39" i="7"/>
  <c r="AL39" i="2" s="1"/>
  <c r="AD39" i="2"/>
  <c r="AR182" i="7"/>
  <c r="AQ182" i="2" s="1"/>
  <c r="AM137" i="7"/>
  <c r="AL137" i="2" s="1"/>
  <c r="AD137" i="2"/>
  <c r="AM71" i="7"/>
  <c r="AL71" i="2" s="1"/>
  <c r="AD71" i="2"/>
  <c r="AU207" i="7"/>
  <c r="AT207" i="2" s="1"/>
  <c r="AM207" i="2"/>
  <c r="AI82" i="7"/>
  <c r="AH82" i="2" s="1"/>
  <c r="AM114" i="7"/>
  <c r="AL114" i="2" s="1"/>
  <c r="AD114" i="2"/>
  <c r="AU150" i="7"/>
  <c r="AT150" i="2" s="1"/>
  <c r="Y202" i="2"/>
  <c r="AH202" i="7"/>
  <c r="AG202" i="2" s="1"/>
  <c r="AT92" i="7"/>
  <c r="AS92" i="2" s="1"/>
  <c r="AS83" i="2"/>
  <c r="AF242" i="7"/>
  <c r="AE242" i="2" s="1"/>
  <c r="AM26" i="7"/>
  <c r="AL26" i="2" s="1"/>
  <c r="AD26" i="2"/>
  <c r="AM54" i="7"/>
  <c r="AL54" i="2" s="1"/>
  <c r="AD54" i="2"/>
  <c r="X52" i="2"/>
  <c r="Y245" i="7"/>
  <c r="AE202" i="7"/>
  <c r="AR112" i="7"/>
  <c r="AQ112" i="2" s="1"/>
  <c r="AQ103" i="2"/>
  <c r="AU140" i="7"/>
  <c r="AT140" i="2" s="1"/>
  <c r="AM140" i="2"/>
  <c r="AC142" i="2"/>
  <c r="AL142" i="7"/>
  <c r="AK142" i="2" s="1"/>
  <c r="AU17" i="7"/>
  <c r="AT17" i="2" s="1"/>
  <c r="AM17" i="2"/>
  <c r="AE162" i="7"/>
  <c r="W162" i="2"/>
  <c r="AM188" i="7"/>
  <c r="AL188" i="2" s="1"/>
  <c r="AD188" i="2"/>
  <c r="AR82" i="7"/>
  <c r="AQ82" i="2" s="1"/>
  <c r="AQ73" i="2"/>
  <c r="AU87" i="7"/>
  <c r="AT87" i="2" s="1"/>
  <c r="AM87" i="2"/>
  <c r="AA192" i="2"/>
  <c r="AJ192" i="7"/>
  <c r="AI192" i="2" s="1"/>
  <c r="AU136" i="7"/>
  <c r="AT136" i="2" s="1"/>
  <c r="AM136" i="2"/>
  <c r="AA172" i="2"/>
  <c r="AJ172" i="7"/>
  <c r="AI172" i="2" s="1"/>
  <c r="V245" i="2"/>
  <c r="AU160" i="7"/>
  <c r="AT160" i="2" s="1"/>
  <c r="AS82" i="7"/>
  <c r="AR82" i="2" s="1"/>
  <c r="AR73" i="2"/>
  <c r="AM14" i="7"/>
  <c r="AL14" i="2" s="1"/>
  <c r="AD14" i="2"/>
  <c r="AU238" i="7"/>
  <c r="AT238" i="2" s="1"/>
  <c r="AM238" i="2"/>
  <c r="AE52" i="7"/>
  <c r="W52" i="2"/>
  <c r="X245" i="7"/>
  <c r="AU235" i="7"/>
  <c r="AT235" i="2" s="1"/>
  <c r="AM235" i="2"/>
  <c r="AR172" i="7"/>
  <c r="AQ172" i="2" s="1"/>
  <c r="AS132" i="7"/>
  <c r="AR132" i="2" s="1"/>
  <c r="AR123" i="2"/>
  <c r="W244" i="7"/>
  <c r="AU187" i="7"/>
  <c r="AT187" i="2" s="1"/>
  <c r="AV187" i="2" s="1"/>
  <c r="Y52" i="2"/>
  <c r="Z245" i="7"/>
  <c r="AU35" i="7"/>
  <c r="AT35" i="2" s="1"/>
  <c r="AU120" i="7"/>
  <c r="AT120" i="2" s="1"/>
  <c r="AV120" i="2" s="1"/>
  <c r="AU223" i="7"/>
  <c r="AT223" i="2" s="1"/>
  <c r="AV223" i="2" s="1"/>
  <c r="AN232" i="7"/>
  <c r="AM223" i="2"/>
  <c r="AM50" i="7"/>
  <c r="AL50" i="2" s="1"/>
  <c r="AM124" i="7"/>
  <c r="AL124" i="2" s="1"/>
  <c r="AD124" i="2"/>
  <c r="AU114" i="7"/>
  <c r="AT114" i="2" s="1"/>
  <c r="AM114" i="2"/>
  <c r="AM118" i="7"/>
  <c r="AL118" i="2" s="1"/>
  <c r="AD118" i="2"/>
  <c r="AM104" i="7"/>
  <c r="AL104" i="2" s="1"/>
  <c r="AD104" i="2"/>
  <c r="Y32" i="2"/>
  <c r="AH32" i="7"/>
  <c r="AG32" i="2" s="1"/>
  <c r="AU71" i="7"/>
  <c r="AT71" i="2" s="1"/>
  <c r="AM71" i="2"/>
  <c r="AO172" i="7"/>
  <c r="AN172" i="2" s="1"/>
  <c r="AM167" i="7"/>
  <c r="AL167" i="2" s="1"/>
  <c r="AD167" i="2"/>
  <c r="AU137" i="7"/>
  <c r="AT137" i="2" s="1"/>
  <c r="AM137" i="2"/>
  <c r="AU27" i="7"/>
  <c r="AT27" i="2" s="1"/>
  <c r="AS122" i="7"/>
  <c r="AR122" i="2" s="1"/>
  <c r="AT212" i="7"/>
  <c r="AS212" i="2" s="1"/>
  <c r="AS203" i="2"/>
  <c r="AM189" i="7"/>
  <c r="AL189" i="2" s="1"/>
  <c r="AD189" i="2"/>
  <c r="AM127" i="7"/>
  <c r="AL127" i="2" s="1"/>
  <c r="AD127" i="2"/>
  <c r="AM103" i="7"/>
  <c r="AL103" i="2" s="1"/>
  <c r="AD103" i="2"/>
  <c r="AH82" i="7"/>
  <c r="AG82" i="2" s="1"/>
  <c r="AM139" i="7"/>
  <c r="AL139" i="2" s="1"/>
  <c r="AD139" i="2"/>
  <c r="AM153" i="7"/>
  <c r="AL153" i="2" s="1"/>
  <c r="AD153" i="2"/>
  <c r="AN62" i="7"/>
  <c r="AM121" i="7"/>
  <c r="AL121" i="2" s="1"/>
  <c r="AD121" i="2"/>
  <c r="AU171" i="7"/>
  <c r="AT171" i="2" s="1"/>
  <c r="AM171" i="2"/>
  <c r="AF32" i="7"/>
  <c r="AE32" i="2" s="1"/>
  <c r="AP172" i="7"/>
  <c r="AO172" i="2" s="1"/>
  <c r="AM151" i="7"/>
  <c r="AL151" i="2" s="1"/>
  <c r="AD151" i="2"/>
  <c r="AU25" i="7"/>
  <c r="AT25" i="2" s="1"/>
  <c r="AM25" i="2"/>
  <c r="AO152" i="7"/>
  <c r="AN152" i="2" s="1"/>
  <c r="AM49" i="7"/>
  <c r="AL49" i="2" s="1"/>
  <c r="AD49" i="2"/>
  <c r="AM43" i="7"/>
  <c r="AL43" i="2" s="1"/>
  <c r="AD43" i="2"/>
  <c r="AM123" i="7"/>
  <c r="AL123" i="2" s="1"/>
  <c r="AD123" i="2"/>
  <c r="AS112" i="7"/>
  <c r="AR112" i="2" s="1"/>
  <c r="AR103" i="2"/>
  <c r="X172" i="2"/>
  <c r="AG172" i="7"/>
  <c r="AF172" i="2" s="1"/>
  <c r="AM105" i="7"/>
  <c r="AL105" i="2" s="1"/>
  <c r="AD105" i="2"/>
  <c r="AU204" i="7"/>
  <c r="AT204" i="2" s="1"/>
  <c r="AV204" i="2" s="1"/>
  <c r="AM128" i="7"/>
  <c r="AL128" i="2" s="1"/>
  <c r="AD128" i="2"/>
  <c r="AM20" i="7"/>
  <c r="AL20" i="2" s="1"/>
  <c r="AD20" i="2"/>
  <c r="AH212" i="7"/>
  <c r="AG212" i="2" s="1"/>
  <c r="AM115" i="7"/>
  <c r="AL115" i="2" s="1"/>
  <c r="AD115" i="2"/>
  <c r="AU84" i="7"/>
  <c r="AT84" i="2" s="1"/>
  <c r="AM84" i="2"/>
  <c r="AU10" i="7"/>
  <c r="AT10" i="2" s="1"/>
  <c r="AM197" i="7"/>
  <c r="AL197" i="2" s="1"/>
  <c r="AD197" i="2"/>
  <c r="AM136" i="7"/>
  <c r="AL136" i="2" s="1"/>
  <c r="AD136" i="2"/>
  <c r="AM48" i="7"/>
  <c r="AL48" i="2" s="1"/>
  <c r="AD48" i="2"/>
  <c r="AU173" i="7"/>
  <c r="AT173" i="2" s="1"/>
  <c r="AN182" i="7"/>
  <c r="AM173" i="2"/>
  <c r="AP162" i="7"/>
  <c r="AO162" i="2" s="1"/>
  <c r="AO153" i="2"/>
  <c r="AS42" i="7"/>
  <c r="AR42" i="2" s="1"/>
  <c r="AK112" i="7"/>
  <c r="AJ112" i="2" s="1"/>
  <c r="AM86" i="7"/>
  <c r="AL86" i="2" s="1"/>
  <c r="AD86" i="2"/>
  <c r="AM146" i="7"/>
  <c r="AL146" i="2" s="1"/>
  <c r="AB245" i="7"/>
  <c r="AU175" i="7"/>
  <c r="AT175" i="2" s="1"/>
  <c r="AM175" i="2"/>
  <c r="AM38" i="7"/>
  <c r="AL38" i="2" s="1"/>
  <c r="AD38" i="2"/>
  <c r="AR42" i="7"/>
  <c r="AQ42" i="2" s="1"/>
  <c r="AQ33" i="2"/>
  <c r="AO162" i="7"/>
  <c r="AN162" i="2" s="1"/>
  <c r="AN153" i="2"/>
  <c r="AU103" i="7"/>
  <c r="AT103" i="2" s="1"/>
  <c r="AC132" i="2"/>
  <c r="AL132" i="7"/>
  <c r="AK132" i="2" s="1"/>
  <c r="AM95" i="7"/>
  <c r="AL95" i="2" s="1"/>
  <c r="AD95" i="2"/>
  <c r="AU178" i="7"/>
  <c r="AT178" i="2" s="1"/>
  <c r="AM178" i="2"/>
  <c r="U244" i="2"/>
  <c r="AM240" i="7"/>
  <c r="AL240" i="2" s="1"/>
  <c r="AD240" i="2"/>
  <c r="AE132" i="7"/>
  <c r="W132" i="2"/>
  <c r="AM201" i="7"/>
  <c r="AL201" i="2" s="1"/>
  <c r="AD201" i="2"/>
  <c r="AU67" i="7"/>
  <c r="AT67" i="2" s="1"/>
  <c r="AV67" i="2" s="1"/>
  <c r="AM67" i="2"/>
  <c r="AU161" i="7"/>
  <c r="AT161" i="2" s="1"/>
  <c r="AM161" i="2"/>
  <c r="AQ172" i="7"/>
  <c r="AP172" i="2" s="1"/>
  <c r="AU219" i="7"/>
  <c r="AT219" i="2" s="1"/>
  <c r="AM219" i="2"/>
  <c r="AM99" i="7"/>
  <c r="AL99" i="2" s="1"/>
  <c r="AD99" i="2"/>
  <c r="AO142" i="7"/>
  <c r="AN142" i="2" s="1"/>
  <c r="AN133" i="2"/>
  <c r="AN32" i="7"/>
  <c r="AJ112" i="7"/>
  <c r="AI112" i="2" s="1"/>
  <c r="AM238" i="7"/>
  <c r="AL238" i="2" s="1"/>
  <c r="AD238" i="2"/>
  <c r="AU119" i="7"/>
  <c r="AT119" i="2" s="1"/>
  <c r="AV119" i="2" s="1"/>
  <c r="AM119" i="2"/>
  <c r="AM33" i="7"/>
  <c r="AL33" i="2" s="1"/>
  <c r="AD33" i="2"/>
  <c r="AR22" i="7"/>
  <c r="AQ22" i="2" s="1"/>
  <c r="AU115" i="7"/>
  <c r="AT115" i="2" s="1"/>
  <c r="AM115" i="2"/>
  <c r="AP92" i="7"/>
  <c r="AO92" i="2" s="1"/>
  <c r="AO83" i="2"/>
  <c r="AU39" i="7"/>
  <c r="AT39" i="2" s="1"/>
  <c r="AU29" i="7"/>
  <c r="AT29" i="2" s="1"/>
  <c r="AU205" i="7"/>
  <c r="AT205" i="2" s="1"/>
  <c r="AM205" i="2"/>
  <c r="AK62" i="7"/>
  <c r="AJ62" i="2" s="1"/>
  <c r="AF102" i="7"/>
  <c r="AE102" i="2" s="1"/>
  <c r="AM25" i="7"/>
  <c r="AL25" i="2" s="1"/>
  <c r="AD25" i="2"/>
  <c r="AU218" i="7"/>
  <c r="AT218" i="2" s="1"/>
  <c r="AM218" i="2"/>
  <c r="AP72" i="7"/>
  <c r="AO72" i="2" s="1"/>
  <c r="P244" i="2"/>
  <c r="AM207" i="7"/>
  <c r="AL207" i="2" s="1"/>
  <c r="AD207" i="2"/>
  <c r="AM77" i="7"/>
  <c r="AL77" i="2" s="1"/>
  <c r="AD77" i="2"/>
  <c r="AM67" i="7"/>
  <c r="AL67" i="2" s="1"/>
  <c r="AP52" i="7"/>
  <c r="AO43" i="2"/>
  <c r="AG102" i="7"/>
  <c r="AF102" i="2" s="1"/>
  <c r="AB162" i="2"/>
  <c r="AK162" i="7"/>
  <c r="AJ162" i="2" s="1"/>
  <c r="AT22" i="7"/>
  <c r="AS22" i="2" s="1"/>
  <c r="AU179" i="7"/>
  <c r="AT179" i="2" s="1"/>
  <c r="AM179" i="2"/>
  <c r="AF92" i="7"/>
  <c r="AE92" i="2" s="1"/>
  <c r="T245" i="2"/>
  <c r="AM187" i="7"/>
  <c r="AL187" i="2" s="1"/>
  <c r="AU95" i="7"/>
  <c r="AT95" i="2" s="1"/>
  <c r="AP242" i="7"/>
  <c r="AO242" i="2" s="1"/>
  <c r="AO233" i="2"/>
  <c r="AU165" i="7"/>
  <c r="AT165" i="2" s="1"/>
  <c r="AM165" i="2"/>
  <c r="AM148" i="7"/>
  <c r="AL148" i="2" s="1"/>
  <c r="AD148" i="2"/>
  <c r="AC32" i="2"/>
  <c r="AL32" i="7"/>
  <c r="AK32" i="2" s="1"/>
  <c r="AU194" i="7"/>
  <c r="AT194" i="2" s="1"/>
  <c r="AM194" i="2"/>
  <c r="AP82" i="7"/>
  <c r="AO82" i="2" s="1"/>
  <c r="AO73" i="2"/>
  <c r="AU89" i="7"/>
  <c r="AT89" i="2" s="1"/>
  <c r="AM89" i="2"/>
  <c r="AM108" i="7"/>
  <c r="AL108" i="2" s="1"/>
  <c r="AD108" i="2"/>
  <c r="AQ202" i="7"/>
  <c r="AP202" i="2" s="1"/>
  <c r="AP193" i="2"/>
  <c r="W245" i="7"/>
  <c r="AR122" i="7"/>
  <c r="AQ122" i="2" s="1"/>
  <c r="AE112" i="7"/>
  <c r="W112" i="2"/>
  <c r="AF112" i="7"/>
  <c r="AE112" i="2" s="1"/>
  <c r="AU65" i="7"/>
  <c r="AT65" i="2" s="1"/>
  <c r="AM65" i="2"/>
  <c r="AM171" i="7"/>
  <c r="AL171" i="2" s="1"/>
  <c r="AD171" i="2"/>
  <c r="AE182" i="7"/>
  <c r="W182" i="2"/>
  <c r="AM183" i="7"/>
  <c r="AL183" i="2" s="1"/>
  <c r="AD183" i="2"/>
  <c r="AB172" i="2"/>
  <c r="AK172" i="7"/>
  <c r="AJ172" i="2" s="1"/>
  <c r="AR102" i="7"/>
  <c r="AQ102" i="2" s="1"/>
  <c r="AQ93" i="2"/>
  <c r="AM234" i="7"/>
  <c r="AL234" i="2" s="1"/>
  <c r="AD234" i="2"/>
  <c r="AT172" i="7"/>
  <c r="AS172" i="2" s="1"/>
  <c r="AM37" i="7"/>
  <c r="AL37" i="2" s="1"/>
  <c r="AD37" i="2"/>
  <c r="AM129" i="7"/>
  <c r="AL129" i="2" s="1"/>
  <c r="AD129" i="2"/>
  <c r="AS142" i="7"/>
  <c r="AR142" i="2" s="1"/>
  <c r="AR133" i="2"/>
  <c r="AR52" i="7"/>
  <c r="AM223" i="7"/>
  <c r="AL223" i="2" s="1"/>
  <c r="AM19" i="7"/>
  <c r="AL19" i="2" s="1"/>
  <c r="AD19" i="2"/>
  <c r="AE42" i="7"/>
  <c r="W42" i="2"/>
  <c r="AR202" i="7"/>
  <c r="AQ202" i="2" s="1"/>
  <c r="AQ193" i="2"/>
  <c r="AM134" i="7"/>
  <c r="AL134" i="2" s="1"/>
  <c r="AD134" i="2"/>
  <c r="AQ42" i="7"/>
  <c r="AP42" i="2" s="1"/>
  <c r="AO202" i="7"/>
  <c r="AN202" i="2" s="1"/>
  <c r="Y122" i="2"/>
  <c r="AH122" i="7"/>
  <c r="AG122" i="2" s="1"/>
  <c r="AU38" i="7"/>
  <c r="AT38" i="2" s="1"/>
  <c r="AM141" i="7"/>
  <c r="AL141" i="2" s="1"/>
  <c r="AD141" i="2"/>
  <c r="AI182" i="7"/>
  <c r="AH182" i="2" s="1"/>
  <c r="AM90" i="7"/>
  <c r="AL90" i="2" s="1"/>
  <c r="AU73" i="7"/>
  <c r="AT73" i="2" s="1"/>
  <c r="AN82" i="7"/>
  <c r="AM73" i="2"/>
  <c r="AU66" i="7"/>
  <c r="AT66" i="2" s="1"/>
  <c r="AM68" i="7"/>
  <c r="AL68" i="2" s="1"/>
  <c r="AU193" i="7"/>
  <c r="AT193" i="2" s="1"/>
  <c r="AM83" i="7"/>
  <c r="AL83" i="2" s="1"/>
  <c r="I68" i="3"/>
  <c r="AD83" i="2"/>
  <c r="Y222" i="2"/>
  <c r="AH222" i="7"/>
  <c r="AG222" i="2" s="1"/>
  <c r="AN222" i="7"/>
  <c r="AU213" i="7"/>
  <c r="AT213" i="2" s="1"/>
  <c r="AM213" i="2"/>
  <c r="AB152" i="2"/>
  <c r="AK152" i="7"/>
  <c r="AJ152" i="2" s="1"/>
  <c r="AQ122" i="7"/>
  <c r="AP122" i="2" s="1"/>
  <c r="AP113" i="2"/>
  <c r="AM140" i="7"/>
  <c r="AL140" i="2" s="1"/>
  <c r="AD140" i="2"/>
  <c r="AC122" i="2"/>
  <c r="AL122" i="7"/>
  <c r="AK122" i="2" s="1"/>
  <c r="AM100" i="7"/>
  <c r="AL100" i="2" s="1"/>
  <c r="AD100" i="2"/>
  <c r="AE62" i="7"/>
  <c r="W62" i="2"/>
  <c r="AT202" i="7"/>
  <c r="AS202" i="2" s="1"/>
  <c r="AM170" i="7"/>
  <c r="AL170" i="2" s="1"/>
  <c r="AD170" i="2"/>
  <c r="AM173" i="7"/>
  <c r="AL173" i="2" s="1"/>
  <c r="AD173" i="2"/>
  <c r="AP212" i="7"/>
  <c r="AO212" i="2" s="1"/>
  <c r="AO203" i="2"/>
  <c r="AU146" i="7"/>
  <c r="AT146" i="2" s="1"/>
  <c r="AV146" i="2" s="1"/>
  <c r="AM176" i="7"/>
  <c r="AL176" i="2" s="1"/>
  <c r="AD176" i="2"/>
  <c r="AR92" i="7"/>
  <c r="AQ92" i="2" s="1"/>
  <c r="AQ83" i="2"/>
  <c r="AU33" i="7"/>
  <c r="AT33" i="2" s="1"/>
  <c r="AU47" i="7"/>
  <c r="AT47" i="2" s="1"/>
  <c r="AM47" i="2"/>
  <c r="AO242" i="7"/>
  <c r="AN242" i="2" s="1"/>
  <c r="AN233" i="2"/>
  <c r="AM220" i="7"/>
  <c r="AL220" i="2" s="1"/>
  <c r="AD220" i="2"/>
  <c r="AB182" i="2"/>
  <c r="AK182" i="7"/>
  <c r="AJ182" i="2" s="1"/>
  <c r="AM34" i="7"/>
  <c r="AL34" i="2" s="1"/>
  <c r="AD34" i="2"/>
  <c r="AN162" i="7"/>
  <c r="AU153" i="7"/>
  <c r="AT153" i="2" s="1"/>
  <c r="AM153" i="2"/>
  <c r="AU164" i="7"/>
  <c r="AT164" i="2" s="1"/>
  <c r="AV164" i="2" s="1"/>
  <c r="AM164" i="2"/>
  <c r="AM106" i="7"/>
  <c r="AL106" i="2" s="1"/>
  <c r="AD106" i="2"/>
  <c r="AT132" i="7"/>
  <c r="AS132" i="2" s="1"/>
  <c r="AM111" i="7"/>
  <c r="AL111" i="2" s="1"/>
  <c r="AD111" i="2"/>
  <c r="AT162" i="7"/>
  <c r="AS162" i="2" s="1"/>
  <c r="AS153" i="2"/>
  <c r="AM158" i="7"/>
  <c r="AL158" i="2" s="1"/>
  <c r="AD158" i="2"/>
  <c r="AP32" i="7"/>
  <c r="AO32" i="2" s="1"/>
  <c r="AM241" i="7"/>
  <c r="AL241" i="2" s="1"/>
  <c r="AD241" i="2"/>
  <c r="AU121" i="7"/>
  <c r="AT121" i="2" s="1"/>
  <c r="AM121" i="2"/>
  <c r="AH42" i="7"/>
  <c r="AG42" i="2" s="1"/>
  <c r="AU198" i="7"/>
  <c r="AT198" i="2" s="1"/>
  <c r="AM198" i="2"/>
  <c r="AE152" i="7"/>
  <c r="AU98" i="7"/>
  <c r="AT98" i="2" s="1"/>
  <c r="AU16" i="7"/>
  <c r="AT16" i="2" s="1"/>
  <c r="AO122" i="7"/>
  <c r="AN122" i="2" s="1"/>
  <c r="AE82" i="7"/>
  <c r="W82" i="2"/>
  <c r="AF82" i="7"/>
  <c r="AE82" i="2" s="1"/>
  <c r="AM87" i="7"/>
  <c r="AL87" i="2" s="1"/>
  <c r="AD87" i="2"/>
  <c r="AU200" i="7"/>
  <c r="AT200" i="2" s="1"/>
  <c r="AV200" i="2" s="1"/>
  <c r="AM58" i="7"/>
  <c r="AL58" i="2" s="1"/>
  <c r="AD58" i="2"/>
  <c r="AG82" i="7"/>
  <c r="AF82" i="2" s="1"/>
  <c r="AM147" i="7"/>
  <c r="AL147" i="2" s="1"/>
  <c r="AA92" i="2"/>
  <c r="AJ92" i="7"/>
  <c r="AI92" i="2" s="1"/>
  <c r="AB72" i="2"/>
  <c r="AK72" i="7"/>
  <c r="AJ72" i="2" s="1"/>
  <c r="AM138" i="7"/>
  <c r="AL138" i="2" s="1"/>
  <c r="AD138" i="2"/>
  <c r="AE212" i="7"/>
  <c r="W212" i="2"/>
  <c r="AU240" i="7"/>
  <c r="AT240" i="2" s="1"/>
  <c r="AM240" i="2"/>
  <c r="AM150" i="7"/>
  <c r="AL150" i="2" s="1"/>
  <c r="AD150" i="2"/>
  <c r="AQ72" i="7"/>
  <c r="AP72" i="2" s="1"/>
  <c r="AM18" i="7"/>
  <c r="AL18" i="2" s="1"/>
  <c r="AD18" i="2"/>
  <c r="AM53" i="7"/>
  <c r="AL53" i="2" s="1"/>
  <c r="AD53" i="2"/>
  <c r="AM30" i="7"/>
  <c r="AL30" i="2" s="1"/>
  <c r="AD30" i="2"/>
  <c r="O245" i="2"/>
  <c r="AE52" i="2"/>
  <c r="AM198" i="7"/>
  <c r="AL198" i="2" s="1"/>
  <c r="AD198" i="2"/>
  <c r="AU36" i="7"/>
  <c r="AT36" i="2" s="1"/>
  <c r="AM36" i="2"/>
  <c r="AU68" i="7"/>
  <c r="AT68" i="2" s="1"/>
  <c r="AV68" i="2" s="1"/>
  <c r="AM68" i="2"/>
  <c r="AM174" i="7"/>
  <c r="AL174" i="2" s="1"/>
  <c r="AD174" i="2"/>
  <c r="Y112" i="2"/>
  <c r="AH112" i="7"/>
  <c r="AG112" i="2" s="1"/>
  <c r="AU239" i="7"/>
  <c r="AT239" i="2" s="1"/>
  <c r="AM239" i="2"/>
  <c r="AB52" i="2"/>
  <c r="AC245" i="7"/>
  <c r="AU167" i="7"/>
  <c r="AT167" i="2" s="1"/>
  <c r="AM167" i="2"/>
  <c r="AM41" i="7"/>
  <c r="AL41" i="2" s="1"/>
  <c r="AD41" i="2"/>
  <c r="AU127" i="7"/>
  <c r="AT127" i="2" s="1"/>
  <c r="AM239" i="7"/>
  <c r="AL239" i="2" s="1"/>
  <c r="AD239" i="2"/>
  <c r="AM61" i="7"/>
  <c r="AL61" i="2" s="1"/>
  <c r="AD61" i="2"/>
  <c r="S245" i="2"/>
  <c r="AU185" i="7"/>
  <c r="AT185" i="2" s="1"/>
  <c r="AM194" i="7"/>
  <c r="AL194" i="2" s="1"/>
  <c r="AD194" i="2"/>
  <c r="AG212" i="7"/>
  <c r="AF212" i="2" s="1"/>
  <c r="AR72" i="7"/>
  <c r="AQ72" i="2" s="1"/>
  <c r="AU113" i="7"/>
  <c r="AT113" i="2" s="1"/>
  <c r="AM135" i="7"/>
  <c r="AL135" i="2" s="1"/>
  <c r="AD135" i="2"/>
  <c r="AU109" i="7"/>
  <c r="AT109" i="2" s="1"/>
  <c r="AM109" i="2"/>
  <c r="AU58" i="7"/>
  <c r="AT58" i="2" s="1"/>
  <c r="AS52" i="7"/>
  <c r="AM79" i="7"/>
  <c r="AL79" i="2" s="1"/>
  <c r="AD79" i="2"/>
  <c r="AM157" i="7"/>
  <c r="AL157" i="2" s="1"/>
  <c r="AD157" i="2"/>
  <c r="AU24" i="7"/>
  <c r="AT24" i="2" s="1"/>
  <c r="AM24" i="2"/>
  <c r="AS62" i="7"/>
  <c r="AR62" i="2" s="1"/>
  <c r="AR53" i="2"/>
  <c r="AM73" i="7"/>
  <c r="AL73" i="2" s="1"/>
  <c r="AD73" i="2"/>
  <c r="AS192" i="7"/>
  <c r="AR192" i="2" s="1"/>
  <c r="AR183" i="2"/>
  <c r="AG42" i="7"/>
  <c r="AF42" i="2" s="1"/>
  <c r="V244" i="2"/>
  <c r="AM85" i="7"/>
  <c r="AL85" i="2" s="1"/>
  <c r="AD85" i="2"/>
  <c r="AS222" i="7"/>
  <c r="AR222" i="2" s="1"/>
  <c r="AU78" i="7"/>
  <c r="AT78" i="2" s="1"/>
  <c r="AU168" i="7"/>
  <c r="AT168" i="2" s="1"/>
  <c r="AU123" i="7"/>
  <c r="AT123" i="2" s="1"/>
  <c r="AM159" i="7"/>
  <c r="AL159" i="2" s="1"/>
  <c r="AD159" i="2"/>
  <c r="AU156" i="7"/>
  <c r="AT156" i="2" s="1"/>
  <c r="AM156" i="2"/>
  <c r="AN242" i="7"/>
  <c r="AU233" i="7"/>
  <c r="AT233" i="2" s="1"/>
  <c r="AM233" i="2"/>
  <c r="AU220" i="7"/>
  <c r="AT220" i="2" s="1"/>
  <c r="AM220" i="2"/>
  <c r="AM29" i="7"/>
  <c r="AL29" i="2" s="1"/>
  <c r="AD29" i="2"/>
  <c r="AU108" i="7"/>
  <c r="AT108" i="2" s="1"/>
  <c r="AM108" i="2"/>
  <c r="AU176" i="7"/>
  <c r="AT176" i="2" s="1"/>
  <c r="AM176" i="2"/>
  <c r="AM84" i="7"/>
  <c r="AL84" i="2" s="1"/>
  <c r="AD84" i="2"/>
  <c r="AM180" i="7"/>
  <c r="AL180" i="2" s="1"/>
  <c r="AD180" i="2"/>
  <c r="AB222" i="2"/>
  <c r="AK222" i="7"/>
  <c r="AJ222" i="2" s="1"/>
  <c r="AP152" i="7"/>
  <c r="AO152" i="2" s="1"/>
  <c r="AU197" i="7"/>
  <c r="AT197" i="2" s="1"/>
  <c r="AM237" i="7"/>
  <c r="AL237" i="2" s="1"/>
  <c r="AD237" i="2"/>
  <c r="AS22" i="7"/>
  <c r="AR22" i="2" s="1"/>
  <c r="AJ202" i="7"/>
  <c r="AI202" i="2" s="1"/>
  <c r="AN122" i="7"/>
  <c r="AM168" i="7"/>
  <c r="AL168" i="2" s="1"/>
  <c r="AD168" i="2"/>
  <c r="AU129" i="7"/>
  <c r="AT129" i="2" s="1"/>
  <c r="AM129" i="2"/>
  <c r="AM186" i="7"/>
  <c r="AL186" i="2" s="1"/>
  <c r="AD186" i="2"/>
  <c r="AR142" i="7"/>
  <c r="AQ142" i="2" s="1"/>
  <c r="AQ133" i="2"/>
  <c r="AU104" i="7"/>
  <c r="AT104" i="2" s="1"/>
  <c r="AM9" i="7"/>
  <c r="AL9" i="2" s="1"/>
  <c r="AU237" i="7"/>
  <c r="AT237" i="2" s="1"/>
  <c r="AM237" i="2"/>
  <c r="AM235" i="7"/>
  <c r="AL235" i="2" s="1"/>
  <c r="AD235" i="2"/>
  <c r="AR192" i="7"/>
  <c r="AQ192" i="2" s="1"/>
  <c r="AQ183" i="2"/>
  <c r="AT112" i="7"/>
  <c r="AS112" i="2" s="1"/>
  <c r="AU105" i="7"/>
  <c r="AT105" i="2" s="1"/>
  <c r="AU48" i="7"/>
  <c r="AT48" i="2" s="1"/>
  <c r="AM24" i="7"/>
  <c r="AL24" i="2" s="1"/>
  <c r="AD24" i="2"/>
  <c r="AS92" i="7"/>
  <c r="AR92" i="2" s="1"/>
  <c r="AR83" i="2"/>
  <c r="AV7" i="2"/>
  <c r="AU191" i="7"/>
  <c r="AT191" i="2" s="1"/>
  <c r="AM59" i="7"/>
  <c r="AL59" i="2" s="1"/>
  <c r="AD59" i="2"/>
  <c r="AT152" i="7"/>
  <c r="AS152" i="2" s="1"/>
  <c r="AU188" i="7"/>
  <c r="AT188" i="2" s="1"/>
  <c r="AM133" i="7"/>
  <c r="AL133" i="2" s="1"/>
  <c r="AD133" i="2"/>
  <c r="AM56" i="7"/>
  <c r="AL56" i="2" s="1"/>
  <c r="AD56" i="2"/>
  <c r="AE192" i="7"/>
  <c r="W192" i="2"/>
  <c r="AF192" i="7"/>
  <c r="AE192" i="2" s="1"/>
  <c r="AE172" i="7"/>
  <c r="W172" i="2"/>
  <c r="AF172" i="7"/>
  <c r="AE172" i="2" s="1"/>
  <c r="AM191" i="7"/>
  <c r="AL191" i="2" s="1"/>
  <c r="AD191" i="2"/>
  <c r="AM216" i="7"/>
  <c r="AL216" i="2" s="1"/>
  <c r="AD216" i="2"/>
  <c r="AK132" i="7"/>
  <c r="AJ132" i="2" s="1"/>
  <c r="AU21" i="7"/>
  <c r="AT21" i="2" s="1"/>
  <c r="AM21" i="2"/>
  <c r="AM177" i="7"/>
  <c r="AL177" i="2" s="1"/>
  <c r="AD177" i="2"/>
  <c r="AM66" i="7"/>
  <c r="AL66" i="2" s="1"/>
  <c r="AD66" i="2"/>
  <c r="AT72" i="7"/>
  <c r="AS72" i="2" s="1"/>
  <c r="AU181" i="7"/>
  <c r="AT181" i="2" s="1"/>
  <c r="AM181" i="2"/>
  <c r="X22" i="2"/>
  <c r="AG22" i="7"/>
  <c r="AF22" i="2" s="1"/>
  <c r="AT192" i="7"/>
  <c r="AS192" i="2" s="1"/>
  <c r="AS183" i="2"/>
  <c r="X192" i="2"/>
  <c r="AG192" i="7"/>
  <c r="AF192" i="2" s="1"/>
  <c r="AS162" i="7"/>
  <c r="AR162" i="2" s="1"/>
  <c r="AC162" i="2"/>
  <c r="AL162" i="7"/>
  <c r="AK162" i="2" s="1"/>
  <c r="AM215" i="7"/>
  <c r="AL215" i="2" s="1"/>
  <c r="AD215" i="2"/>
  <c r="AQ112" i="7"/>
  <c r="AP112" i="2" s="1"/>
  <c r="AN212" i="7"/>
  <c r="AU203" i="7"/>
  <c r="AT203" i="2" s="1"/>
  <c r="AM203" i="2"/>
  <c r="AU116" i="7"/>
  <c r="AT116" i="2" s="1"/>
  <c r="AU55" i="7"/>
  <c r="AT55" i="2" s="1"/>
  <c r="AU126" i="7"/>
  <c r="AT126" i="2" s="1"/>
  <c r="AM126" i="2"/>
  <c r="AU144" i="7"/>
  <c r="AT144" i="2" s="1"/>
  <c r="AM55" i="7"/>
  <c r="AL55" i="2" s="1"/>
  <c r="AD55" i="2"/>
  <c r="AM101" i="7"/>
  <c r="AL101" i="2" s="1"/>
  <c r="AD101" i="2"/>
  <c r="AM16" i="7"/>
  <c r="AL16" i="2" s="1"/>
  <c r="AD16" i="2"/>
  <c r="AM40" i="7"/>
  <c r="AL40" i="2" s="1"/>
  <c r="AU93" i="7"/>
  <c r="AT93" i="2" s="1"/>
  <c r="AV23" i="2" l="1"/>
  <c r="AV21" i="2"/>
  <c r="AV226" i="2"/>
  <c r="AV201" i="2"/>
  <c r="AV69" i="2"/>
  <c r="AV183" i="2"/>
  <c r="AV63" i="2"/>
  <c r="AV94" i="2"/>
  <c r="AV169" i="2"/>
  <c r="AV224" i="2"/>
  <c r="AV8" i="2"/>
  <c r="AV128" i="2"/>
  <c r="AV231" i="2"/>
  <c r="AB12" i="2"/>
  <c r="AB244" i="2" s="1"/>
  <c r="AV6" i="2"/>
  <c r="AK12" i="7"/>
  <c r="AJ12" i="2" s="1"/>
  <c r="AJ244" i="2" s="1"/>
  <c r="AV113" i="2"/>
  <c r="AJ12" i="7"/>
  <c r="AJ244" i="7" s="1"/>
  <c r="AA12" i="2"/>
  <c r="AA244" i="2" s="1"/>
  <c r="I34" i="1"/>
  <c r="AI12" i="7"/>
  <c r="AI244" i="7" s="1"/>
  <c r="Z12" i="2"/>
  <c r="Z244" i="2" s="1"/>
  <c r="AV28" i="2"/>
  <c r="AV79" i="2"/>
  <c r="AV54" i="2"/>
  <c r="AV26" i="2"/>
  <c r="AV185" i="2"/>
  <c r="AV174" i="2"/>
  <c r="AV53" i="2"/>
  <c r="AV57" i="2"/>
  <c r="AV15" i="2"/>
  <c r="AV126" i="2"/>
  <c r="AV170" i="2"/>
  <c r="AV213" i="2"/>
  <c r="AV188" i="2"/>
  <c r="AV98" i="2"/>
  <c r="AS12" i="7"/>
  <c r="AS244" i="7" s="1"/>
  <c r="AV56" i="2"/>
  <c r="AV37" i="2"/>
  <c r="AV184" i="2"/>
  <c r="AV117" i="2"/>
  <c r="AV144" i="2"/>
  <c r="AV36" i="2"/>
  <c r="AV19" i="2"/>
  <c r="AV124" i="2"/>
  <c r="AV161" i="2"/>
  <c r="AV59" i="2"/>
  <c r="AV156" i="2"/>
  <c r="AV76" i="2"/>
  <c r="AV218" i="2"/>
  <c r="AV167" i="2"/>
  <c r="AV148" i="2"/>
  <c r="AV181" i="2"/>
  <c r="AV105" i="2"/>
  <c r="AV44" i="2"/>
  <c r="AV237" i="2"/>
  <c r="AQ12" i="7"/>
  <c r="AP12" i="2" s="1"/>
  <c r="AP244" i="2" s="1"/>
  <c r="AP3" i="2"/>
  <c r="AL12" i="7"/>
  <c r="AK12" i="2" s="1"/>
  <c r="AC12" i="2"/>
  <c r="AC244" i="2" s="1"/>
  <c r="AT12" i="7"/>
  <c r="AS12" i="2" s="1"/>
  <c r="AS244" i="2" s="1"/>
  <c r="AV233" i="2"/>
  <c r="AE3" i="7"/>
  <c r="AD3" i="2" s="1"/>
  <c r="X12" i="7"/>
  <c r="W3" i="2"/>
  <c r="AF3" i="7"/>
  <c r="AE3" i="2" s="1"/>
  <c r="AN3" i="7"/>
  <c r="AM3" i="2" s="1"/>
  <c r="AP3" i="7"/>
  <c r="AP12" i="7" s="1"/>
  <c r="Z12" i="7"/>
  <c r="Z244" i="7" s="1"/>
  <c r="Y3" i="2"/>
  <c r="AH3" i="7"/>
  <c r="AG3" i="2" s="1"/>
  <c r="Y12" i="7"/>
  <c r="AG12" i="7" s="1"/>
  <c r="AG3" i="7"/>
  <c r="AF3" i="2" s="1"/>
  <c r="X3" i="2"/>
  <c r="AO3" i="7"/>
  <c r="AN3" i="2" s="1"/>
  <c r="AV34" i="2"/>
  <c r="AV178" i="2"/>
  <c r="AV65" i="2"/>
  <c r="AV123" i="2"/>
  <c r="AV47" i="2"/>
  <c r="AV236" i="2"/>
  <c r="AV240" i="2"/>
  <c r="AV108" i="2"/>
  <c r="AV220" i="2"/>
  <c r="AV27" i="2"/>
  <c r="AV221" i="2"/>
  <c r="AV197" i="2"/>
  <c r="AV160" i="2"/>
  <c r="AV43" i="2"/>
  <c r="AV153" i="2"/>
  <c r="AV165" i="2"/>
  <c r="AV104" i="2"/>
  <c r="AV73" i="2"/>
  <c r="AV175" i="2"/>
  <c r="AV17" i="2"/>
  <c r="AV166" i="2"/>
  <c r="AV93" i="2"/>
  <c r="AV137" i="2"/>
  <c r="AV48" i="2"/>
  <c r="AV219" i="2"/>
  <c r="AV217" i="2"/>
  <c r="AV101" i="2"/>
  <c r="AV10" i="2"/>
  <c r="AV140" i="2"/>
  <c r="AV107" i="2"/>
  <c r="AA245" i="2"/>
  <c r="AM232" i="7"/>
  <c r="AL232" i="2" s="1"/>
  <c r="I18" i="1"/>
  <c r="AV14" i="2"/>
  <c r="AV139" i="2"/>
  <c r="AV88" i="2"/>
  <c r="AV239" i="2"/>
  <c r="AV86" i="2"/>
  <c r="AV171" i="2"/>
  <c r="AV121" i="2"/>
  <c r="AV127" i="2"/>
  <c r="AP245" i="2"/>
  <c r="AV58" i="2"/>
  <c r="AV203" i="2"/>
  <c r="AT245" i="7"/>
  <c r="AJ245" i="7"/>
  <c r="AI245" i="2"/>
  <c r="AV109" i="2"/>
  <c r="AV173" i="2"/>
  <c r="AV18" i="2"/>
  <c r="AV177" i="2"/>
  <c r="AV95" i="2"/>
  <c r="AV151" i="2"/>
  <c r="AV145" i="2"/>
  <c r="AV179" i="2"/>
  <c r="AV129" i="2"/>
  <c r="Z245" i="2"/>
  <c r="AQ245" i="7"/>
  <c r="AB245" i="2"/>
  <c r="AV49" i="2"/>
  <c r="AV194" i="2"/>
  <c r="AV193" i="2"/>
  <c r="AV38" i="2"/>
  <c r="AE245" i="7"/>
  <c r="AV135" i="2"/>
  <c r="AH245" i="2"/>
  <c r="AV241" i="2"/>
  <c r="AV215" i="2"/>
  <c r="AU42" i="7"/>
  <c r="AU162" i="7"/>
  <c r="AM162" i="2"/>
  <c r="AV103" i="2"/>
  <c r="AV84" i="2"/>
  <c r="AM52" i="7"/>
  <c r="AL52" i="2" s="1"/>
  <c r="AD52" i="2"/>
  <c r="I16" i="1"/>
  <c r="AM222" i="7"/>
  <c r="AL222" i="2" s="1"/>
  <c r="AD222" i="2"/>
  <c r="I33" i="1"/>
  <c r="AV134" i="2"/>
  <c r="AM32" i="7"/>
  <c r="AL32" i="2" s="1"/>
  <c r="I14" i="1"/>
  <c r="AD32" i="2"/>
  <c r="AM22" i="7"/>
  <c r="AL22" i="2" s="1"/>
  <c r="AD22" i="2"/>
  <c r="I13" i="1"/>
  <c r="AS245" i="2"/>
  <c r="AU72" i="7"/>
  <c r="AU232" i="7"/>
  <c r="AM232" i="2"/>
  <c r="AV216" i="2"/>
  <c r="AV111" i="2"/>
  <c r="AV110" i="2"/>
  <c r="AV61" i="2"/>
  <c r="AV20" i="2"/>
  <c r="AC245" i="2"/>
  <c r="AM142" i="7"/>
  <c r="AL142" i="2" s="1"/>
  <c r="I25" i="1"/>
  <c r="AD142" i="2"/>
  <c r="AH245" i="7"/>
  <c r="AM192" i="7"/>
  <c r="AL192" i="2" s="1"/>
  <c r="AD192" i="2"/>
  <c r="I30" i="1"/>
  <c r="AV66" i="2"/>
  <c r="AU192" i="7"/>
  <c r="AV71" i="2"/>
  <c r="AV238" i="2"/>
  <c r="AV30" i="2"/>
  <c r="AV180" i="2"/>
  <c r="AV158" i="2"/>
  <c r="AG245" i="2"/>
  <c r="AU212" i="7"/>
  <c r="AM212" i="2"/>
  <c r="AU242" i="7"/>
  <c r="AM242" i="2"/>
  <c r="AF245" i="7"/>
  <c r="AE245" i="2"/>
  <c r="AV205" i="2"/>
  <c r="AM132" i="7"/>
  <c r="AL132" i="2" s="1"/>
  <c r="AD132" i="2"/>
  <c r="I24" i="1"/>
  <c r="AN52" i="2"/>
  <c r="AN245" i="2" s="1"/>
  <c r="AO245" i="7"/>
  <c r="AV41" i="2"/>
  <c r="AM212" i="7"/>
  <c r="AL212" i="2" s="1"/>
  <c r="AD212" i="2"/>
  <c r="I32" i="1"/>
  <c r="AM112" i="7"/>
  <c r="AL112" i="2" s="1"/>
  <c r="AD112" i="2"/>
  <c r="I22" i="1"/>
  <c r="AM82" i="7"/>
  <c r="AL82" i="2" s="1"/>
  <c r="AD82" i="2"/>
  <c r="I19" i="1"/>
  <c r="AU82" i="7"/>
  <c r="AM82" i="2"/>
  <c r="AM42" i="7"/>
  <c r="AL42" i="2" s="1"/>
  <c r="I15" i="1"/>
  <c r="AD42" i="2"/>
  <c r="AO52" i="2"/>
  <c r="AO245" i="2" s="1"/>
  <c r="AP245" i="7"/>
  <c r="AV29" i="2"/>
  <c r="AU32" i="7"/>
  <c r="AM32" i="2"/>
  <c r="AU62" i="7"/>
  <c r="AM62" i="2"/>
  <c r="AV35" i="2"/>
  <c r="AV150" i="2"/>
  <c r="AM102" i="7"/>
  <c r="AL102" i="2" s="1"/>
  <c r="AD102" i="2"/>
  <c r="I21" i="1"/>
  <c r="AV60" i="2"/>
  <c r="AV199" i="2"/>
  <c r="AU112" i="7"/>
  <c r="AV39" i="2"/>
  <c r="AU182" i="7"/>
  <c r="AM182" i="2"/>
  <c r="AV87" i="2"/>
  <c r="AM202" i="7"/>
  <c r="AL202" i="2" s="1"/>
  <c r="AD202" i="2"/>
  <c r="I31" i="1"/>
  <c r="AV234" i="2"/>
  <c r="AV189" i="2"/>
  <c r="AV157" i="2"/>
  <c r="AK245" i="7"/>
  <c r="AR52" i="2"/>
  <c r="AR245" i="2" s="1"/>
  <c r="AS245" i="7"/>
  <c r="AM172" i="7"/>
  <c r="AL172" i="2" s="1"/>
  <c r="AD172" i="2"/>
  <c r="I28" i="1"/>
  <c r="AM242" i="7"/>
  <c r="AL242" i="2" s="1"/>
  <c r="AD242" i="2"/>
  <c r="I35" i="1"/>
  <c r="AR244" i="7"/>
  <c r="AM92" i="7"/>
  <c r="AL92" i="2" s="1"/>
  <c r="AD92" i="2"/>
  <c r="I20" i="1"/>
  <c r="AJ245" i="2"/>
  <c r="Y245" i="2"/>
  <c r="AU122" i="7"/>
  <c r="AM122" i="2"/>
  <c r="AV16" i="2"/>
  <c r="AU152" i="7"/>
  <c r="X245" i="2"/>
  <c r="AV13" i="2"/>
  <c r="AN245" i="7"/>
  <c r="AV168" i="2"/>
  <c r="AV24" i="2"/>
  <c r="AU22" i="7"/>
  <c r="AM22" i="2"/>
  <c r="AV118" i="2"/>
  <c r="AG245" i="7"/>
  <c r="AV159" i="2"/>
  <c r="AV100" i="2"/>
  <c r="AM72" i="7"/>
  <c r="AL72" i="2" s="1"/>
  <c r="W245" i="2"/>
  <c r="AV176" i="2"/>
  <c r="AV78" i="2"/>
  <c r="AM152" i="7"/>
  <c r="AL152" i="2" s="1"/>
  <c r="AD152" i="2"/>
  <c r="I26" i="1"/>
  <c r="AU222" i="7"/>
  <c r="AM222" i="2"/>
  <c r="AQ52" i="2"/>
  <c r="AQ245" i="2" s="1"/>
  <c r="AR245" i="7"/>
  <c r="AV115" i="2"/>
  <c r="AV207" i="2"/>
  <c r="AV83" i="2"/>
  <c r="AF245" i="2"/>
  <c r="AV85" i="2"/>
  <c r="AU52" i="7"/>
  <c r="AK52" i="2"/>
  <c r="AK245" i="2" s="1"/>
  <c r="AL245" i="7"/>
  <c r="AV77" i="2"/>
  <c r="AU92" i="7"/>
  <c r="AM92" i="2"/>
  <c r="AV106" i="2"/>
  <c r="AV131" i="2"/>
  <c r="AU102" i="7"/>
  <c r="AM182" i="7"/>
  <c r="AL182" i="2" s="1"/>
  <c r="AD182" i="2"/>
  <c r="I29" i="1"/>
  <c r="AV89" i="2"/>
  <c r="AV25" i="2"/>
  <c r="AM162" i="7"/>
  <c r="AL162" i="2" s="1"/>
  <c r="AD162" i="2"/>
  <c r="I27" i="1"/>
  <c r="AV138" i="2"/>
  <c r="AU202" i="7"/>
  <c r="AV55" i="2"/>
  <c r="AV116" i="2"/>
  <c r="AV191" i="2"/>
  <c r="AV198" i="2"/>
  <c r="AV33" i="2"/>
  <c r="AM62" i="7"/>
  <c r="AL62" i="2" s="1"/>
  <c r="AD62" i="2"/>
  <c r="I17" i="1"/>
  <c r="AV114" i="2"/>
  <c r="AV136" i="2"/>
  <c r="AV154" i="2"/>
  <c r="AV133" i="2"/>
  <c r="AV99" i="2"/>
  <c r="AV186" i="2"/>
  <c r="AU172" i="7"/>
  <c r="AV235" i="2"/>
  <c r="AM122" i="7"/>
  <c r="AL122" i="2" s="1"/>
  <c r="AD122" i="2"/>
  <c r="I23" i="1"/>
  <c r="AI245" i="7"/>
  <c r="AU142" i="7"/>
  <c r="AM142" i="2"/>
  <c r="AV141" i="2"/>
  <c r="AU132" i="7"/>
  <c r="AR12" i="2" l="1"/>
  <c r="AI12" i="2"/>
  <c r="AI244" i="2" s="1"/>
  <c r="AK244" i="7"/>
  <c r="AH12" i="2"/>
  <c r="AH244" i="2" s="1"/>
  <c r="AO3" i="2"/>
  <c r="AN12" i="7"/>
  <c r="AM12" i="2" s="1"/>
  <c r="AM244" i="2" s="1"/>
  <c r="AL244" i="7"/>
  <c r="AO12" i="7"/>
  <c r="AN12" i="2" s="1"/>
  <c r="AN244" i="2" s="1"/>
  <c r="AQ244" i="7"/>
  <c r="AU3" i="7"/>
  <c r="AT3" i="2" s="1"/>
  <c r="AV3" i="2" s="1"/>
  <c r="X12" i="2"/>
  <c r="X244" i="2" s="1"/>
  <c r="Y244" i="7"/>
  <c r="AT244" i="7"/>
  <c r="AR244" i="2"/>
  <c r="AE12" i="7"/>
  <c r="AD12" i="2" s="1"/>
  <c r="AD244" i="2" s="1"/>
  <c r="X244" i="7"/>
  <c r="AF12" i="7"/>
  <c r="AE12" i="2" s="1"/>
  <c r="AE244" i="2" s="1"/>
  <c r="Y12" i="2"/>
  <c r="Y244" i="2" s="1"/>
  <c r="W12" i="2"/>
  <c r="W244" i="2" s="1"/>
  <c r="AH12" i="7"/>
  <c r="AH244" i="7" s="1"/>
  <c r="AM3" i="7"/>
  <c r="AL3" i="2" s="1"/>
  <c r="AM245" i="2"/>
  <c r="AD245" i="2"/>
  <c r="AT62" i="2"/>
  <c r="AV62" i="2" s="1"/>
  <c r="J17" i="1"/>
  <c r="AL245" i="2"/>
  <c r="AT192" i="2"/>
  <c r="AV192" i="2" s="1"/>
  <c r="J30" i="1"/>
  <c r="AT232" i="2"/>
  <c r="AV232" i="2" s="1"/>
  <c r="J34" i="1"/>
  <c r="J14" i="1"/>
  <c r="AT32" i="2"/>
  <c r="AV32" i="2" s="1"/>
  <c r="AT72" i="2"/>
  <c r="AV72" i="2" s="1"/>
  <c r="J18" i="1"/>
  <c r="AG244" i="7"/>
  <c r="AF12" i="2"/>
  <c r="AF244" i="2" s="1"/>
  <c r="AT242" i="2"/>
  <c r="AV242" i="2" s="1"/>
  <c r="J35" i="1"/>
  <c r="AT142" i="2"/>
  <c r="AV142" i="2" s="1"/>
  <c r="J25" i="1"/>
  <c r="AP244" i="7"/>
  <c r="AO12" i="2"/>
  <c r="AO244" i="2" s="1"/>
  <c r="AT152" i="2"/>
  <c r="AV152" i="2" s="1"/>
  <c r="J26" i="1"/>
  <c r="AT182" i="2"/>
  <c r="AV182" i="2" s="1"/>
  <c r="J29" i="1"/>
  <c r="AT162" i="2"/>
  <c r="AV162" i="2" s="1"/>
  <c r="J27" i="1"/>
  <c r="AT212" i="2"/>
  <c r="AV212" i="2" s="1"/>
  <c r="J32" i="1"/>
  <c r="AT42" i="2"/>
  <c r="AV42" i="2" s="1"/>
  <c r="J15" i="1"/>
  <c r="AT102" i="2"/>
  <c r="AV102" i="2" s="1"/>
  <c r="J21" i="1"/>
  <c r="AT122" i="2"/>
  <c r="AV122" i="2" s="1"/>
  <c r="J23" i="1"/>
  <c r="AT172" i="2"/>
  <c r="AV172" i="2" s="1"/>
  <c r="J28" i="1"/>
  <c r="AT22" i="2"/>
  <c r="AV22" i="2" s="1"/>
  <c r="J13" i="1"/>
  <c r="AT112" i="2"/>
  <c r="AV112" i="2" s="1"/>
  <c r="J22" i="1"/>
  <c r="AT92" i="2"/>
  <c r="AV92" i="2" s="1"/>
  <c r="J20" i="1"/>
  <c r="AQ244" i="2"/>
  <c r="AT82" i="2"/>
  <c r="AV82" i="2" s="1"/>
  <c r="J19" i="1"/>
  <c r="AK244" i="2"/>
  <c r="AT52" i="2"/>
  <c r="J16" i="1"/>
  <c r="AN244" i="7"/>
  <c r="AU12" i="7"/>
  <c r="AT202" i="2"/>
  <c r="AV202" i="2" s="1"/>
  <c r="J31" i="1"/>
  <c r="AT222" i="2"/>
  <c r="AV222" i="2" s="1"/>
  <c r="J33" i="1"/>
  <c r="AT132" i="2"/>
  <c r="AV132" i="2" s="1"/>
  <c r="J24" i="1"/>
  <c r="AU245" i="7"/>
  <c r="D5" i="1" s="1"/>
  <c r="AM245" i="7"/>
  <c r="AO244" i="7" l="1"/>
  <c r="AE244" i="7"/>
  <c r="I12" i="1"/>
  <c r="I36" i="1" s="1"/>
  <c r="AM12" i="7"/>
  <c r="AL12" i="2" s="1"/>
  <c r="AL244" i="2" s="1"/>
  <c r="AF244" i="7"/>
  <c r="AG12" i="2"/>
  <c r="AG244" i="2" s="1"/>
  <c r="AU244" i="7"/>
  <c r="AV52" i="2"/>
  <c r="AT245" i="2"/>
  <c r="AV245" i="2" s="1"/>
  <c r="J12" i="1"/>
  <c r="J36" i="1" s="1"/>
  <c r="AT12" i="2"/>
  <c r="D8" i="1"/>
  <c r="AM244" i="7" l="1"/>
  <c r="AT244" i="2"/>
  <c r="AV244" i="2" s="1"/>
  <c r="AV1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<sst xmlns="http://schemas.openxmlformats.org/spreadsheetml/2006/main" count="2451" uniqueCount="361">
  <si>
    <t>2026 Season Ticket Pricing Model</t>
  </si>
  <si>
    <t>GE Vernova Park — East + North (West Side per-match toggle)</t>
  </si>
  <si>
    <t>E+N Capacity</t>
  </si>
  <si>
    <t>GEVP Revenue</t>
  </si>
  <si>
    <t>STH Package</t>
  </si>
  <si>
    <t>Full Capacity</t>
  </si>
  <si>
    <t>Total Revenue</t>
  </si>
  <si>
    <t>Total Matches</t>
  </si>
  <si>
    <t>Match-by-Match Summary</t>
  </si>
  <si>
    <t>#</t>
  </si>
  <si>
    <t>Date</t>
  </si>
  <si>
    <t>Day</t>
  </si>
  <si>
    <t>Opponent</t>
  </si>
  <si>
    <t>Tier</t>
  </si>
  <si>
    <t>GEVP</t>
  </si>
  <si>
    <t>STH</t>
  </si>
  <si>
    <t>West</t>
  </si>
  <si>
    <t>Attendance</t>
  </si>
  <si>
    <t>Revenue</t>
  </si>
  <si>
    <t>Bonus</t>
  </si>
  <si>
    <t>TOTALS</t>
  </si>
  <si>
    <t>Match Details</t>
  </si>
  <si>
    <t>Final Pricing</t>
  </si>
  <si>
    <t>Capacity</t>
  </si>
  <si>
    <t>Remaining Seats</t>
  </si>
  <si>
    <t>Reporting</t>
  </si>
  <si>
    <t>Password = unlock</t>
  </si>
  <si>
    <t>Time</t>
  </si>
  <si>
    <t>Code</t>
  </si>
  <si>
    <t>P1+</t>
  </si>
  <si>
    <t>P1</t>
  </si>
  <si>
    <t>P2+</t>
  </si>
  <si>
    <t>P2</t>
  </si>
  <si>
    <t>P3</t>
  </si>
  <si>
    <t>P4</t>
  </si>
  <si>
    <t>P5</t>
  </si>
  <si>
    <t>Total</t>
  </si>
  <si>
    <t>GEVP?</t>
  </si>
  <si>
    <t>ATP</t>
  </si>
  <si>
    <t>-</t>
  </si>
  <si>
    <t>GRAND TOTALS</t>
  </si>
  <si>
    <t>GEVP ONLY</t>
  </si>
  <si>
    <t>MATCH SCHEDULE</t>
  </si>
  <si>
    <t>Location</t>
  </si>
  <si>
    <t>West Side</t>
  </si>
  <si>
    <t>STH?</t>
  </si>
  <si>
    <t>Theme</t>
  </si>
  <si>
    <t>Group</t>
  </si>
  <si>
    <t>Chattanooga Red Wolves SC</t>
  </si>
  <si>
    <t>D</t>
  </si>
  <si>
    <t>Furman Soccer Stadium</t>
  </si>
  <si>
    <t>No</t>
  </si>
  <si>
    <t>New York Cosmos</t>
  </si>
  <si>
    <t>Westchester SC</t>
  </si>
  <si>
    <t>Richmond Kickers</t>
  </si>
  <si>
    <t>Forward Madison FC</t>
  </si>
  <si>
    <t>A</t>
  </si>
  <si>
    <t>GE Vernova Park</t>
  </si>
  <si>
    <t>Yes</t>
  </si>
  <si>
    <t>Home Opener</t>
  </si>
  <si>
    <t>Loudoun United FC</t>
  </si>
  <si>
    <t>C</t>
  </si>
  <si>
    <t>Cup Match</t>
  </si>
  <si>
    <t>Church</t>
  </si>
  <si>
    <t>AV Alta FC</t>
  </si>
  <si>
    <t>B</t>
  </si>
  <si>
    <t>Around the World</t>
  </si>
  <si>
    <t>Sarasota Paradise</t>
  </si>
  <si>
    <t>cup match</t>
  </si>
  <si>
    <t>First Responder</t>
  </si>
  <si>
    <t>Athletic Club Boise</t>
  </si>
  <si>
    <t>Corp. Family Picnic Day</t>
  </si>
  <si>
    <t>Portland Hearts of Pine</t>
  </si>
  <si>
    <t>Camp Day</t>
  </si>
  <si>
    <t>One Knoxville SC</t>
  </si>
  <si>
    <t>Date not final?</t>
  </si>
  <si>
    <t>FC Naples</t>
  </si>
  <si>
    <t>Star Wars</t>
  </si>
  <si>
    <t>Nonprofit Night</t>
  </si>
  <si>
    <t>Fort Wayne FC</t>
  </si>
  <si>
    <t>Upstate Soccer</t>
  </si>
  <si>
    <t>Corpus Christi FC</t>
  </si>
  <si>
    <t>Daytime STEM</t>
  </si>
  <si>
    <t>GE Vernova</t>
  </si>
  <si>
    <t>Union Omaha</t>
  </si>
  <si>
    <t>CESA Night</t>
  </si>
  <si>
    <t>South Georgia Tormenta FC</t>
  </si>
  <si>
    <t>Peach Derby</t>
  </si>
  <si>
    <t>Breast Cancer Kickoff</t>
  </si>
  <si>
    <t>Spokane Velocity FC</t>
  </si>
  <si>
    <t>Charlotte Independence</t>
  </si>
  <si>
    <t>Fan App</t>
  </si>
  <si>
    <t>Read To Score</t>
  </si>
  <si>
    <t>Bonus STH Match</t>
  </si>
  <si>
    <t>BASE PRICING (per game)</t>
  </si>
  <si>
    <t>Level</t>
  </si>
  <si>
    <t>$/Game</t>
  </si>
  <si>
    <t>Description</t>
  </si>
  <si>
    <t>Season Total</t>
  </si>
  <si>
    <t>w/ Fee</t>
  </si>
  <si>
    <t>Fee %</t>
  </si>
  <si>
    <t>Total = (Base + $30) * 1.06</t>
  </si>
  <si>
    <t>Front Row</t>
  </si>
  <si>
    <t>Center Circle</t>
  </si>
  <si>
    <t>Midfield</t>
  </si>
  <si>
    <t>Sideline Preferred</t>
  </si>
  <si>
    <t>Sideline</t>
  </si>
  <si>
    <t>Supporter</t>
  </si>
  <si>
    <t>CODE MULTIPLIERS</t>
  </si>
  <si>
    <t>Multiplier</t>
  </si>
  <si>
    <t>Season</t>
  </si>
  <si>
    <t>Season ticket base price</t>
  </si>
  <si>
    <t>115% of season price</t>
  </si>
  <si>
    <t>Single</t>
  </si>
  <si>
    <t>125% of season price</t>
  </si>
  <si>
    <t>Matchday</t>
  </si>
  <si>
    <t>135% of season price</t>
  </si>
  <si>
    <t>Sponsor</t>
  </si>
  <si>
    <t>Sponsor rate</t>
  </si>
  <si>
    <t>Comp</t>
  </si>
  <si>
    <t>Complimentary</t>
  </si>
  <si>
    <t>Promo1</t>
  </si>
  <si>
    <t>Promo slot 1</t>
  </si>
  <si>
    <t>Promo2</t>
  </si>
  <si>
    <t>Promo slot 2</t>
  </si>
  <si>
    <t>Promo3</t>
  </si>
  <si>
    <t>Promo slot 3</t>
  </si>
  <si>
    <t>TIER MULTIPLIERS</t>
  </si>
  <si>
    <t>Price Mult</t>
  </si>
  <si>
    <t>Capacity Mult</t>
  </si>
  <si>
    <t>Premium matches</t>
  </si>
  <si>
    <t>Standard matches</t>
  </si>
  <si>
    <t>Value matches</t>
  </si>
  <si>
    <t>Non-GEVP matches</t>
  </si>
  <si>
    <t>SEAT CAPACITY (auto-calculated from Inventory)</t>
  </si>
  <si>
    <t>East+North</t>
  </si>
  <si>
    <t>ATTENDANCE DISTRIBUTION (% of capacity by code)</t>
  </si>
  <si>
    <t>← Each column should = 100%</t>
  </si>
  <si>
    <t>OVERRIDES — Leave cells blank to use calculated defaults. Enter a value to override.</t>
  </si>
  <si>
    <t>Blue cells = editable overrides. Blank = use calculated price. 0 = valid (e.g. Comp tickets).</t>
  </si>
  <si>
    <t>PRICING BY TIER</t>
  </si>
  <si>
    <t>Key</t>
  </si>
  <si>
    <t>ASeason</t>
  </si>
  <si>
    <t>AGroup</t>
  </si>
  <si>
    <t>ASingle</t>
  </si>
  <si>
    <t>AMatchday</t>
  </si>
  <si>
    <t>ASponsor</t>
  </si>
  <si>
    <t>AComp</t>
  </si>
  <si>
    <t>APromo1</t>
  </si>
  <si>
    <t>APromo2</t>
  </si>
  <si>
    <t>APromo3</t>
  </si>
  <si>
    <t>Totals</t>
  </si>
  <si>
    <t>ATotals</t>
  </si>
  <si>
    <t>BSeason</t>
  </si>
  <si>
    <t>BGroup</t>
  </si>
  <si>
    <t>BSingle</t>
  </si>
  <si>
    <t>BMatchday</t>
  </si>
  <si>
    <t>BSponsor</t>
  </si>
  <si>
    <t>BComp</t>
  </si>
  <si>
    <t>BPromo1</t>
  </si>
  <si>
    <t>BPromo2</t>
  </si>
  <si>
    <t>BPromo3</t>
  </si>
  <si>
    <t>BTotals</t>
  </si>
  <si>
    <t>CSeason</t>
  </si>
  <si>
    <t>CGroup</t>
  </si>
  <si>
    <t>CSingle</t>
  </si>
  <si>
    <t>CMatchday</t>
  </si>
  <si>
    <t>CSponsor</t>
  </si>
  <si>
    <t>CComp</t>
  </si>
  <si>
    <t>CPromo1</t>
  </si>
  <si>
    <t>CPromo2</t>
  </si>
  <si>
    <t>CPromo3</t>
  </si>
  <si>
    <t>CTotals</t>
  </si>
  <si>
    <t>DSeason</t>
  </si>
  <si>
    <t>DGroup</t>
  </si>
  <si>
    <t>DSingle</t>
  </si>
  <si>
    <t>DMatchday</t>
  </si>
  <si>
    <t>DSponsor</t>
  </si>
  <si>
    <t>DComp</t>
  </si>
  <si>
    <t>DPromo1</t>
  </si>
  <si>
    <t>DPromo2</t>
  </si>
  <si>
    <t>DPromo3</t>
  </si>
  <si>
    <t>DTotals</t>
  </si>
  <si>
    <t>PRICING BY MATCH</t>
  </si>
  <si>
    <t>ATTENDANCE BY MATCH</t>
  </si>
  <si>
    <t>Name</t>
  </si>
  <si>
    <t>Asset Type</t>
  </si>
  <si>
    <t>Cateogry</t>
  </si>
  <si>
    <t>Capactiy</t>
  </si>
  <si>
    <t>Rows</t>
  </si>
  <si>
    <t>Seats</t>
  </si>
  <si>
    <t>Price</t>
  </si>
  <si>
    <t>E01</t>
  </si>
  <si>
    <t>East 01</t>
  </si>
  <si>
    <t>East</t>
  </si>
  <si>
    <t>E02</t>
  </si>
  <si>
    <t>East 02</t>
  </si>
  <si>
    <t>E03</t>
  </si>
  <si>
    <t>East 03</t>
  </si>
  <si>
    <t>E04</t>
  </si>
  <si>
    <t>East 04</t>
  </si>
  <si>
    <t>E05</t>
  </si>
  <si>
    <t>East 05</t>
  </si>
  <si>
    <t>Premium</t>
  </si>
  <si>
    <t>P2+ split → E05F</t>
  </si>
  <si>
    <t>E06</t>
  </si>
  <si>
    <t>East 06</t>
  </si>
  <si>
    <t>E06F</t>
  </si>
  <si>
    <t>East 06 Front (P1+)</t>
  </si>
  <si>
    <t>P1+ (front row of E06)</t>
  </si>
  <si>
    <t>E07</t>
  </si>
  <si>
    <t>East 07</t>
  </si>
  <si>
    <t>P2+ split → E07F</t>
  </si>
  <si>
    <t>E08</t>
  </si>
  <si>
    <t>East 08</t>
  </si>
  <si>
    <t>E09</t>
  </si>
  <si>
    <t>East 09</t>
  </si>
  <si>
    <t>E10</t>
  </si>
  <si>
    <t>East 10</t>
  </si>
  <si>
    <t>E11</t>
  </si>
  <si>
    <t>East 11</t>
  </si>
  <si>
    <t>N23</t>
  </si>
  <si>
    <t>North 23</t>
  </si>
  <si>
    <t>North</t>
  </si>
  <si>
    <t>priced at P2 for planning</t>
  </si>
  <si>
    <t>N24</t>
  </si>
  <si>
    <t>North 24</t>
  </si>
  <si>
    <t>corproate space</t>
  </si>
  <si>
    <t>N25</t>
  </si>
  <si>
    <t>North 25</t>
  </si>
  <si>
    <t>N26</t>
  </si>
  <si>
    <t>North 26</t>
  </si>
  <si>
    <t>N27</t>
  </si>
  <si>
    <t>North 27</t>
  </si>
  <si>
    <t>N28</t>
  </si>
  <si>
    <t>North 28</t>
  </si>
  <si>
    <t>priced at P3 for planning</t>
  </si>
  <si>
    <t>N29</t>
  </si>
  <si>
    <t>North 29</t>
  </si>
  <si>
    <t>bday party</t>
  </si>
  <si>
    <t>W12</t>
  </si>
  <si>
    <t>West 12</t>
  </si>
  <si>
    <t>W13</t>
  </si>
  <si>
    <t>West 13</t>
  </si>
  <si>
    <t>W14</t>
  </si>
  <si>
    <t>West 14</t>
  </si>
  <si>
    <t>W15</t>
  </si>
  <si>
    <t>West 15</t>
  </si>
  <si>
    <t>W16</t>
  </si>
  <si>
    <t>West 16</t>
  </si>
  <si>
    <t>West Midfield</t>
  </si>
  <si>
    <t>W17</t>
  </si>
  <si>
    <t>West 17</t>
  </si>
  <si>
    <t>W18</t>
  </si>
  <si>
    <t>West 18</t>
  </si>
  <si>
    <t>W19</t>
  </si>
  <si>
    <t>West 19</t>
  </si>
  <si>
    <t>W20</t>
  </si>
  <si>
    <t>West 20</t>
  </si>
  <si>
    <t>W21</t>
  </si>
  <si>
    <t>West 21</t>
  </si>
  <si>
    <t>W22</t>
  </si>
  <si>
    <t>West 22</t>
  </si>
  <si>
    <t>E05F</t>
  </si>
  <si>
    <t>East 05 Front (P2+)</t>
  </si>
  <si>
    <t>E07F</t>
  </si>
  <si>
    <t>East 07 Front (P2+)</t>
  </si>
  <si>
    <t>W15F</t>
  </si>
  <si>
    <t>West 15 Front (P2+)</t>
  </si>
  <si>
    <t>P2+ (front row of W15)</t>
  </si>
  <si>
    <t>W16F</t>
  </si>
  <si>
    <t>West 16 Front (P1+)</t>
  </si>
  <si>
    <t>P1+ (front row of W16)</t>
  </si>
  <si>
    <t>W17F</t>
  </si>
  <si>
    <t>West 17 Front (P1+)</t>
  </si>
  <si>
    <t>P1+ (front row of W17)</t>
  </si>
  <si>
    <t>W18F</t>
  </si>
  <si>
    <t>West 18 Front (P1+)</t>
  </si>
  <si>
    <t>P1+ (front row of W18)</t>
  </si>
  <si>
    <t>W19F</t>
  </si>
  <si>
    <t>West 19 Front (P2+)</t>
  </si>
  <si>
    <t>P2+ (front row of W19)</t>
  </si>
  <si>
    <t>TOTAL</t>
  </si>
  <si>
    <t>Match Info</t>
  </si>
  <si>
    <t>Flags</t>
  </si>
  <si>
    <t>WestSide</t>
  </si>
  <si>
    <t>Price_P1+</t>
  </si>
  <si>
    <t>Price_P1</t>
  </si>
  <si>
    <t>Price_P2+</t>
  </si>
  <si>
    <t>Price_P2</t>
  </si>
  <si>
    <t>Price_P3</t>
  </si>
  <si>
    <t>Price_P4</t>
  </si>
  <si>
    <t>Price_P5</t>
  </si>
  <si>
    <t>Cap_P1+</t>
  </si>
  <si>
    <t>Cap_P1</t>
  </si>
  <si>
    <t>Cap_P2+</t>
  </si>
  <si>
    <t>Cap_P2</t>
  </si>
  <si>
    <t>Cap_P3</t>
  </si>
  <si>
    <t>Cap_P4</t>
  </si>
  <si>
    <t>Cap_P5</t>
  </si>
  <si>
    <t>Cap_Total</t>
  </si>
  <si>
    <t>Att_P1+</t>
  </si>
  <si>
    <t>Att_P1</t>
  </si>
  <si>
    <t>Att_P2+</t>
  </si>
  <si>
    <t>Att_P2</t>
  </si>
  <si>
    <t>Att_P3</t>
  </si>
  <si>
    <t>Att_P4</t>
  </si>
  <si>
    <t>Att_P5</t>
  </si>
  <si>
    <t>Att_Total</t>
  </si>
  <si>
    <t>Rem_P1+</t>
  </si>
  <si>
    <t>Rem_P1</t>
  </si>
  <si>
    <t>Rem_P2+</t>
  </si>
  <si>
    <t>Rem_P2</t>
  </si>
  <si>
    <t>Rem_P3</t>
  </si>
  <si>
    <t>Rem_P4</t>
  </si>
  <si>
    <t>Rem_P5</t>
  </si>
  <si>
    <t>Rem_Total</t>
  </si>
  <si>
    <t>Rev_P1+</t>
  </si>
  <si>
    <t>Rev_P1</t>
  </si>
  <si>
    <t>Rev_P2+</t>
  </si>
  <si>
    <t>Rev_P2</t>
  </si>
  <si>
    <t>Rev_P3</t>
  </si>
  <si>
    <t>Rev_P4</t>
  </si>
  <si>
    <t>Rev_P5</t>
  </si>
  <si>
    <t>Rev_Total</t>
  </si>
  <si>
    <t>Match will be cancelled - team just dropped out of the league.</t>
  </si>
  <si>
    <t>Club is paying the 6% Season Ticket Holder fee for 2026 (covering cost internally)</t>
  </si>
  <si>
    <t>Legacy</t>
  </si>
  <si>
    <t>Legacy / USC Upstate</t>
  </si>
  <si>
    <t>placeholders</t>
  </si>
  <si>
    <t>Saturdays</t>
  </si>
  <si>
    <t>Wednesdays</t>
  </si>
  <si>
    <t>Home Opener/Final Match</t>
  </si>
  <si>
    <t>First 3 Matches</t>
  </si>
  <si>
    <t>% STH Attendance at Furman Match #1</t>
  </si>
  <si>
    <t>Will stay in STH Plan</t>
  </si>
  <si>
    <t>Single Game and Group Ticket Fees</t>
  </si>
  <si>
    <t>Not directly factored in to ticket price</t>
  </si>
  <si>
    <t>Club pays Stripe</t>
  </si>
  <si>
    <t>City of Mauldin Facility Fee</t>
  </si>
  <si>
    <t>Processing</t>
  </si>
  <si>
    <t>Only for games at GE Vernova Park</t>
  </si>
  <si>
    <t>Flat</t>
  </si>
  <si>
    <t>%</t>
  </si>
  <si>
    <t>Fee Type</t>
  </si>
  <si>
    <t>Not directly factored in to ticket price (rough %)</t>
  </si>
  <si>
    <t>Processing - Group 25+</t>
  </si>
  <si>
    <t>Processing - Group 50+</t>
  </si>
  <si>
    <t>Processing - Group 100+</t>
  </si>
  <si>
    <t>Don't change anything on this page</t>
  </si>
  <si>
    <t>Team dropped out of USL L1</t>
  </si>
  <si>
    <t>Negatives are rounding errors on a sellout</t>
  </si>
  <si>
    <t>hide this row</t>
  </si>
  <si>
    <t>P2 Front Row</t>
  </si>
  <si>
    <t>P1 Front Row</t>
  </si>
  <si>
    <t>Supporter/Corner</t>
  </si>
  <si>
    <t>*Fee is $30 Mauldin</t>
  </si>
  <si>
    <t>Not charging the 6% fee to Season Ticket Holders</t>
  </si>
  <si>
    <t>POS - Club pays Vivenu</t>
  </si>
  <si>
    <t>Online - Club pays Vivenu</t>
  </si>
  <si>
    <t>Total STH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</si>
</sst>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164" formatCode="\$#,##0"/>
    <numFmt numFmtId="165" formatCode="mm/dd"/>
    <numFmt numFmtId="166" formatCode="_(\$* #,##0_);_(\$* \(#,##0\);_(\$* \-_);_(@_)"/>
    <numFmt numFmtId="167" formatCode="\$#,##0.00"/>
    <numFmt numFmtId="168" formatCode="_(\$* #,##0.00_);_(\$* \(#,##0.00\);_(\$* \-??_);_(@_)"/>
    <numFmt numFmtId="169" formatCode="m/d;@"/>
    <numFmt numFmtId="170" formatCode="0.0%"/>
    <numFmt numFmtId="171" formatCode="m/d/yy;@"/>
    <numFmt numFmtId="172" formatCode="\$#,##0_);[Red]&quot;($&quot;#,##0\)"/>
    <numFmt numFmtId="173" formatCode="yyyy\-mm\-dd"/>
  </numFmts>
  <fonts count="45" x14ac:knownFonts="1">
    <font>
      <sz val="11"/>
      <color theme="1"/>
      <name val="Calibri"/>
      <family val="2"/>
      <charset val="1"/>
    </font>
    <font>
      <b/>
      <sz val="13"/>
      <color rgb="FFFFFFFF"/>
      <name val="Aptos Narrow"/>
      <family val="2"/>
      <charset val="1"/>
    </font>
    <font>
      <sz val="11"/>
      <color theme="1"/>
      <name val="Aptos Narrow"/>
      <family val="2"/>
      <charset val="1"/>
    </font>
    <font>
      <sz val="11"/>
      <color rgb="FF666666"/>
      <name val="Aptos Narrow"/>
      <family val="2"/>
      <charset val="1"/>
    </font>
    <font>
      <b/>
      <sz val="13"/>
      <color rgb="FF1F4E79"/>
      <name val="Aptos Narrow"/>
      <family val="2"/>
      <charset val="1"/>
    </font>
    <font>
      <b/>
      <sz val="11"/>
      <color theme="1" tint="0.49989318521683401"/>
      <name val="Aptos Narrow"/>
      <family val="2"/>
      <charset val="1"/>
    </font>
    <font>
      <b/>
      <sz val="11"/>
      <name val="Aptos Narrow"/>
      <family val="2"/>
      <charset val="1"/>
    </font>
    <font>
      <sz val="11"/>
      <name val="Aptos Narrow"/>
      <family val="2"/>
      <charset val="1"/>
    </font>
    <font>
      <sz val="11"/>
      <color rgb="FFFF0000"/>
      <name val="Aptos Narrow"/>
      <family val="2"/>
      <charset val="1"/>
    </font>
    <font>
      <sz val="11"/>
      <color theme="1" tint="0.49989318521683401"/>
      <name val="Aptos Narrow"/>
      <family val="2"/>
      <charset val="1"/>
    </font>
    <font>
      <b/>
      <sz val="11"/>
      <color theme="0" tint="-0.249977111117893"/>
      <name val="Aptos Narrow"/>
      <family val="2"/>
      <charset val="1"/>
    </font>
    <font>
      <sz val="11"/>
      <color theme="0" tint="-0.249977111117893"/>
      <name val="Aptos Narrow"/>
      <family val="2"/>
      <charset val="1"/>
    </font>
    <font>
      <b/>
      <sz val="13"/>
      <color theme="0"/>
      <name val="Aptos Narrow"/>
      <family val="2"/>
      <charset val="1"/>
    </font>
    <font>
      <b/>
      <sz val="11"/>
      <color rgb="FFFFFFFF"/>
      <name val="Aptos Narrow"/>
      <family val="2"/>
      <charset val="1"/>
    </font>
    <font>
      <b/>
      <sz val="11"/>
      <color theme="0"/>
      <name val="Aptos Narrow"/>
      <family val="2"/>
      <charset val="1"/>
    </font>
    <font>
      <b/>
      <i/>
      <sz val="10"/>
      <color rgb="FF666666"/>
      <name val="Aptos Narrow"/>
      <family val="2"/>
      <charset val="1"/>
    </font>
    <font>
      <sz val="11"/>
      <color theme="0" tint="-0.14999847407452621"/>
      <name val="Aptos Narrow"/>
      <family val="2"/>
      <charset val="1"/>
    </font>
    <font>
      <b/>
      <sz val="11"/>
      <color theme="0" tint="-0.14999847407452621"/>
      <name val="Aptos Narrow"/>
      <family val="2"/>
      <charset val="1"/>
    </font>
    <font>
      <sz val="11"/>
      <color theme="0" tint="-4.9989318521683403E-2"/>
      <name val="Aptos Narrow"/>
      <family val="2"/>
      <charset val="1"/>
    </font>
    <font>
      <b/>
      <sz val="11"/>
      <color theme="0" tint="-4.9989318521683403E-2"/>
      <name val="Aptos Narrow"/>
      <family val="2"/>
      <charset val="1"/>
    </font>
    <font>
      <sz val="10"/>
      <color theme="1"/>
      <name val="Calibri"/>
      <family val="2"/>
      <charset val="1"/>
    </font>
    <font>
      <sz val="10"/>
      <name val="Aptos Narrow"/>
      <family val="2"/>
      <charset val="1"/>
    </font>
    <font>
      <b/>
      <sz val="10"/>
      <name val="Aptos Narrow"/>
      <family val="2"/>
      <charset val="1"/>
    </font>
    <font>
      <sz val="11"/>
      <color rgb="FF0000FF"/>
      <name val="Aptos Narrow"/>
      <family val="2"/>
      <charset val="1"/>
    </font>
    <font>
      <i/>
      <sz val="11"/>
      <color theme="1"/>
      <name val="Aptos Narrow"/>
      <family val="2"/>
      <charset val="1"/>
    </font>
    <font>
      <i/>
      <sz val="11"/>
      <color rgb="FF808080"/>
      <name val="Aptos Narrow"/>
      <family val="2"/>
      <charset val="1"/>
    </font>
    <font>
      <b/>
      <sz val="14"/>
      <color theme="1"/>
      <name val="Calibri"/>
      <family val="2"/>
      <charset val="1"/>
    </font>
    <font>
      <i/>
      <sz val="11"/>
      <color theme="1" tint="0.49949644459364606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sz val="11"/>
      <color rgb="FFFF0000"/>
      <name val="Calibri"/>
      <family val="2"/>
      <charset val="1"/>
    </font>
    <font>
      <b/>
      <sz val="11"/>
      <color rgb="FF2F5496"/>
      <name val="Aptos Narrow"/>
      <family val="2"/>
      <charset val="1"/>
    </font>
    <font>
      <b/>
      <sz val="13"/>
      <name val="Aptos Narrow"/>
      <family val="2"/>
      <charset val="1"/>
    </font>
    <font>
      <b/>
      <sz val="11"/>
      <color rgb="FFFF0000"/>
      <name val="Aptos Narrow"/>
      <family val="2"/>
    </font>
    <font>
      <sz val="11"/>
      <color rgb="FFFF0000"/>
      <name val="Aptos Narrow"/>
      <family val="2"/>
    </font>
    <font>
      <i/>
      <sz val="11"/>
      <color rgb="FFFF0000"/>
      <name val="Aptos Narrow"/>
      <family val="2"/>
    </font>
    <font>
      <b/>
      <sz val="11"/>
      <color rgb="FFFF0000"/>
      <name val="Calibri"/>
      <family val="2"/>
    </font>
    <font>
      <sz val="11"/>
      <name val="Aptos Narrow"/>
      <family val="2"/>
    </font>
    <font>
      <sz val="11"/>
      <color rgb="FF0000FF"/>
      <name val="Aptos Narrow"/>
      <family val="2"/>
    </font>
    <font>
      <sz val="11"/>
      <color theme="1" tint="0.49989318521683401"/>
      <name val="Aptos Narrow"/>
      <family val="2"/>
    </font>
    <font>
      <i/>
      <sz val="11"/>
      <color theme="1" tint="0.499984740745262"/>
      <name val="Aptos Narrow"/>
      <family val="2"/>
    </font>
    <font>
      <b/>
      <sz val="11"/>
      <color theme="1" tint="0.499984740745262"/>
      <name val="Aptos Narrow"/>
      <family val="2"/>
    </font>
    <font>
      <sz val="11"/>
      <color theme="1" tint="0.499984740745262"/>
      <name val="Aptos Narrow"/>
      <family val="2"/>
      <charset val="1"/>
    </font>
    <font>
      <b/>
      <sz val="11"/>
      <name val="Aptos"/>
      <family val="2"/>
    </font>
    <font>
      <i/>
      <sz val="11"/>
      <color theme="1"/>
      <name val="Calibri"/>
      <family val="2"/>
    </font>
    <font>
      <sz val="10"/>
      <color theme="1" tint="0.499984740745262"/>
      <name val="Aptos Narrow"/>
      <family val="2"/>
      <charset val="1"/>
    </font>
  </fonts>
  <fills count="21">
    <fill>
      <patternFill patternType="none"/>
    </fill>
    <fill>
      <patternFill patternType="gray125"/>
    </fill>
    <fill>
      <patternFill patternType="solid">
        <fgColor rgb="FF1F4E79"/>
        <bgColor rgb="FF2F5496"/>
      </patternFill>
    </fill>
    <fill>
      <patternFill patternType="solid">
        <fgColor theme="0"/>
        <bgColor rgb="FFF2F2F2"/>
      </patternFill>
    </fill>
    <fill>
      <patternFill patternType="solid">
        <fgColor rgb="FFD6DCE4"/>
        <bgColor rgb="FFD9D9D9"/>
      </patternFill>
    </fill>
    <fill>
      <patternFill patternType="solid">
        <fgColor theme="1"/>
        <bgColor rgb="FF003300"/>
      </patternFill>
    </fill>
    <fill>
      <patternFill patternType="solid">
        <fgColor rgb="FF4472C4"/>
        <bgColor rgb="FF2F5496"/>
      </patternFill>
    </fill>
    <fill>
      <patternFill patternType="solid">
        <fgColor rgb="FF548235"/>
        <bgColor rgb="FF666666"/>
      </patternFill>
    </fill>
    <fill>
      <patternFill patternType="solid">
        <fgColor rgb="FFBF8F00"/>
        <bgColor rgb="FFED7D31"/>
      </patternFill>
    </fill>
    <fill>
      <patternFill patternType="solid">
        <fgColor rgb="FFC55A11"/>
        <bgColor rgb="FFED7D31"/>
      </patternFill>
    </fill>
    <fill>
      <patternFill patternType="solid">
        <fgColor rgb="FF7030A0"/>
        <bgColor rgb="FF993366"/>
      </patternFill>
    </fill>
    <fill>
      <patternFill patternType="solid">
        <fgColor rgb="FF404040"/>
        <bgColor rgb="FF333300"/>
      </patternFill>
    </fill>
    <fill>
      <patternFill patternType="solid">
        <fgColor theme="0" tint="-0.14999847407452621"/>
        <bgColor rgb="FFD6DCE4"/>
      </patternFill>
    </fill>
    <fill>
      <patternFill patternType="solid">
        <fgColor rgb="FFF2CEEF"/>
        <bgColor rgb="FFD9D9D9"/>
      </patternFill>
    </fill>
    <fill>
      <patternFill patternType="solid">
        <fgColor theme="0" tint="-4.9989318521683403E-2"/>
        <bgColor rgb="FFE2EFDA"/>
      </patternFill>
    </fill>
    <fill>
      <patternFill patternType="solid">
        <fgColor rgb="FF2F5496"/>
        <bgColor rgb="FF1F4E79"/>
      </patternFill>
    </fill>
    <fill>
      <patternFill patternType="solid">
        <fgColor rgb="FFFFF2CC"/>
        <bgColor rgb="FFF2F2F2"/>
      </patternFill>
    </fill>
    <fill>
      <patternFill patternType="solid">
        <fgColor rgb="FFE2EFDA"/>
        <bgColor rgb="FFF2F2F2"/>
      </patternFill>
    </fill>
    <fill>
      <patternFill patternType="solid">
        <fgColor rgb="FFFFFF00"/>
        <bgColor rgb="FFF2F2F2"/>
      </patternFill>
    </fill>
    <fill>
      <patternFill patternType="solid">
        <fgColor theme="6" tint="0.79998168889431442"/>
        <bgColor rgb="FFF2F2F2"/>
      </patternFill>
    </fill>
    <fill>
      <patternFill patternType="solid">
        <fgColor theme="0" tint="-0.249977111117893"/>
        <bgColor rgb="FFD6DCE4"/>
      </patternFill>
    </fill>
  </fills>
  <borders count="6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rgb="FFB4B4B4"/>
      </right>
      <top style="medium">
        <color auto="1"/>
      </top>
      <bottom style="medium">
        <color auto="1"/>
      </bottom>
      <diagonal/>
    </border>
    <border>
      <left style="thin">
        <color rgb="FFB4B4B4"/>
      </left>
      <right style="thin">
        <color rgb="FFB4B4B4"/>
      </right>
      <top style="medium">
        <color auto="1"/>
      </top>
      <bottom style="medium">
        <color auto="1"/>
      </bottom>
      <diagonal/>
    </border>
    <border>
      <left style="thin">
        <color rgb="FFB4B4B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medium">
        <color auto="1"/>
      </right>
      <top/>
      <bottom style="thin">
        <color rgb="FFB4B4B4"/>
      </bottom>
      <diagonal/>
    </border>
    <border>
      <left style="medium">
        <color auto="1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medium">
        <color auto="1"/>
      </right>
      <top style="thin">
        <color rgb="FFB4B4B4"/>
      </top>
      <bottom style="thin">
        <color rgb="FFB4B4B4"/>
      </bottom>
      <diagonal/>
    </border>
    <border>
      <left style="medium">
        <color auto="1"/>
      </left>
      <right style="thin">
        <color rgb="FFB4B4B4"/>
      </right>
      <top style="thin">
        <color rgb="FFB4B4B4"/>
      </top>
      <bottom style="medium">
        <color auto="1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medium">
        <color auto="1"/>
      </bottom>
      <diagonal/>
    </border>
    <border>
      <left style="thin">
        <color rgb="FFB4B4B4"/>
      </left>
      <right style="medium">
        <color auto="1"/>
      </right>
      <top style="thin">
        <color rgb="FFB4B4B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/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medium">
        <color indexed="64"/>
      </left>
      <right style="thin">
        <color rgb="FFB4B4B4"/>
      </right>
      <top style="medium">
        <color indexed="6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medium">
        <color indexed="64"/>
      </top>
      <bottom style="thin">
        <color rgb="FFB4B4B4"/>
      </bottom>
      <diagonal/>
    </border>
    <border>
      <left style="thin">
        <color rgb="FFB4B4B4"/>
      </left>
      <right style="medium">
        <color indexed="64"/>
      </right>
      <top style="medium">
        <color indexed="64"/>
      </top>
      <bottom style="thin">
        <color rgb="FFB4B4B4"/>
      </bottom>
      <diagonal/>
    </border>
    <border>
      <left style="medium">
        <color auto="1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medium">
        <color auto="1"/>
      </right>
      <top style="thin">
        <color rgb="FFB4B4B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B4B4B4"/>
      </bottom>
      <diagonal/>
    </border>
    <border>
      <left/>
      <right/>
      <top style="medium">
        <color indexed="64"/>
      </top>
      <bottom style="thin">
        <color rgb="FFB4B4B4"/>
      </bottom>
      <diagonal/>
    </border>
    <border>
      <left/>
      <right style="medium">
        <color indexed="64"/>
      </right>
      <top style="medium">
        <color indexed="64"/>
      </top>
      <bottom style="thin">
        <color rgb="FFB4B4B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7">
    <xf numFmtId="0" fontId="0" fillId="0" borderId="0" xfId="0"/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3" borderId="0" xfId="0" applyFont="1" applyFill="1"/>
    <xf numFmtId="0" fontId="0" fillId="3" borderId="0" xfId="0" applyFill="1"/>
    <xf numFmtId="0" fontId="3" fillId="3" borderId="0" xfId="0" applyFont="1" applyFill="1"/>
    <xf numFmtId="0" fontId="2" fillId="3" borderId="3" xfId="0" applyFont="1" applyFill="1" applyBorder="1"/>
    <xf numFmtId="0" fontId="2" fillId="3" borderId="4" xfId="0" applyFont="1" applyFill="1" applyBorder="1"/>
    <xf numFmtId="0" fontId="0" fillId="3" borderId="3" xfId="0" applyFill="1" applyBorder="1"/>
    <xf numFmtId="0" fontId="2" fillId="3" borderId="0" xfId="0" applyFont="1" applyFill="1" applyAlignment="1">
      <alignment horizontal="center" vertical="center"/>
    </xf>
    <xf numFmtId="0" fontId="0" fillId="3" borderId="4" xfId="0" applyFill="1" applyBorder="1"/>
    <xf numFmtId="3" fontId="4" fillId="3" borderId="0" xfId="0" applyNumberFormat="1" applyFont="1" applyFill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6" fillId="4" borderId="7" xfId="0" applyFont="1" applyFill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165" fontId="7" fillId="0" borderId="9" xfId="0" applyNumberFormat="1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166" fontId="7" fillId="0" borderId="1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165" fontId="9" fillId="0" borderId="12" xfId="0" applyNumberFormat="1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3" fontId="9" fillId="0" borderId="12" xfId="0" applyNumberFormat="1" applyFont="1" applyBorder="1" applyAlignment="1">
      <alignment horizontal="center"/>
    </xf>
    <xf numFmtId="166" fontId="9" fillId="0" borderId="13" xfId="0" applyNumberFormat="1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165" fontId="11" fillId="0" borderId="12" xfId="0" applyNumberFormat="1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166" fontId="11" fillId="0" borderId="13" xfId="0" applyNumberFormat="1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3" fontId="11" fillId="0" borderId="15" xfId="0" applyNumberFormat="1" applyFont="1" applyBorder="1" applyAlignment="1">
      <alignment horizontal="center"/>
    </xf>
    <xf numFmtId="166" fontId="11" fillId="0" borderId="16" xfId="0" applyNumberFormat="1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164" fontId="7" fillId="3" borderId="0" xfId="0" applyNumberFormat="1" applyFont="1" applyFill="1" applyAlignment="1">
      <alignment horizontal="center"/>
    </xf>
    <xf numFmtId="164" fontId="6" fillId="3" borderId="0" xfId="0" applyNumberFormat="1" applyFont="1" applyFill="1" applyAlignment="1">
      <alignment horizontal="center"/>
    </xf>
    <xf numFmtId="167" fontId="7" fillId="3" borderId="0" xfId="0" applyNumberFormat="1" applyFont="1" applyFill="1" applyAlignment="1">
      <alignment horizontal="center"/>
    </xf>
    <xf numFmtId="3" fontId="7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166" fontId="2" fillId="3" borderId="0" xfId="0" applyNumberFormat="1" applyFont="1" applyFill="1" applyAlignment="1">
      <alignment horizontal="center"/>
    </xf>
    <xf numFmtId="0" fontId="7" fillId="3" borderId="0" xfId="0" applyFont="1" applyFill="1"/>
    <xf numFmtId="164" fontId="7" fillId="3" borderId="0" xfId="0" applyNumberFormat="1" applyFont="1" applyFill="1"/>
    <xf numFmtId="167" fontId="7" fillId="3" borderId="0" xfId="0" applyNumberFormat="1" applyFont="1" applyFill="1"/>
    <xf numFmtId="3" fontId="7" fillId="3" borderId="0" xfId="0" applyNumberFormat="1" applyFont="1" applyFill="1"/>
    <xf numFmtId="168" fontId="0" fillId="0" borderId="0" xfId="0" applyNumberFormat="1"/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5" borderId="19" xfId="0" applyFont="1" applyFill="1" applyBorder="1" applyAlignment="1">
      <alignment horizontal="left"/>
    </xf>
    <xf numFmtId="169" fontId="14" fillId="5" borderId="20" xfId="0" applyNumberFormat="1" applyFont="1" applyFill="1" applyBorder="1" applyAlignment="1">
      <alignment horizontal="left"/>
    </xf>
    <xf numFmtId="0" fontId="14" fillId="5" borderId="20" xfId="0" applyFont="1" applyFill="1" applyBorder="1" applyAlignment="1">
      <alignment horizontal="left"/>
    </xf>
    <xf numFmtId="0" fontId="14" fillId="5" borderId="21" xfId="0" applyFont="1" applyFill="1" applyBorder="1" applyAlignment="1">
      <alignment horizontal="left"/>
    </xf>
    <xf numFmtId="168" fontId="13" fillId="6" borderId="19" xfId="0" applyNumberFormat="1" applyFont="1" applyFill="1" applyBorder="1" applyAlignment="1">
      <alignment horizontal="left"/>
    </xf>
    <xf numFmtId="168" fontId="13" fillId="6" borderId="20" xfId="0" applyNumberFormat="1" applyFont="1" applyFill="1" applyBorder="1" applyAlignment="1">
      <alignment horizontal="left"/>
    </xf>
    <xf numFmtId="168" fontId="13" fillId="6" borderId="21" xfId="0" applyNumberFormat="1" applyFont="1" applyFill="1" applyBorder="1" applyAlignment="1">
      <alignment horizontal="left"/>
    </xf>
    <xf numFmtId="0" fontId="13" fillId="7" borderId="19" xfId="0" applyFont="1" applyFill="1" applyBorder="1" applyAlignment="1">
      <alignment horizontal="left"/>
    </xf>
    <xf numFmtId="0" fontId="13" fillId="7" borderId="20" xfId="0" applyFont="1" applyFill="1" applyBorder="1" applyAlignment="1">
      <alignment horizontal="left"/>
    </xf>
    <xf numFmtId="0" fontId="13" fillId="7" borderId="21" xfId="0" applyFont="1" applyFill="1" applyBorder="1" applyAlignment="1">
      <alignment horizontal="left"/>
    </xf>
    <xf numFmtId="0" fontId="13" fillId="8" borderId="19" xfId="0" applyFont="1" applyFill="1" applyBorder="1" applyAlignment="1">
      <alignment horizontal="left"/>
    </xf>
    <xf numFmtId="0" fontId="13" fillId="8" borderId="20" xfId="0" applyFont="1" applyFill="1" applyBorder="1" applyAlignment="1">
      <alignment horizontal="left"/>
    </xf>
    <xf numFmtId="0" fontId="13" fillId="8" borderId="21" xfId="0" applyFont="1" applyFill="1" applyBorder="1" applyAlignment="1">
      <alignment horizontal="left"/>
    </xf>
    <xf numFmtId="0" fontId="13" fillId="9" borderId="19" xfId="0" applyFont="1" applyFill="1" applyBorder="1" applyAlignment="1">
      <alignment horizontal="left"/>
    </xf>
    <xf numFmtId="0" fontId="13" fillId="9" borderId="20" xfId="0" applyFont="1" applyFill="1" applyBorder="1" applyAlignment="1">
      <alignment horizontal="left"/>
    </xf>
    <xf numFmtId="0" fontId="13" fillId="9" borderId="21" xfId="0" applyFont="1" applyFill="1" applyBorder="1" applyAlignment="1">
      <alignment horizontal="left"/>
    </xf>
    <xf numFmtId="168" fontId="13" fillId="10" borderId="19" xfId="0" applyNumberFormat="1" applyFont="1" applyFill="1" applyBorder="1" applyAlignment="1">
      <alignment horizontal="left"/>
    </xf>
    <xf numFmtId="168" fontId="13" fillId="10" borderId="20" xfId="0" applyNumberFormat="1" applyFont="1" applyFill="1" applyBorder="1" applyAlignment="1">
      <alignment horizontal="left"/>
    </xf>
    <xf numFmtId="168" fontId="13" fillId="10" borderId="21" xfId="0" applyNumberFormat="1" applyFont="1" applyFill="1" applyBorder="1" applyAlignment="1">
      <alignment horizontal="left"/>
    </xf>
    <xf numFmtId="168" fontId="13" fillId="11" borderId="19" xfId="0" applyNumberFormat="1" applyFont="1" applyFill="1" applyBorder="1" applyAlignment="1">
      <alignment horizontal="left"/>
    </xf>
    <xf numFmtId="168" fontId="13" fillId="11" borderId="21" xfId="0" applyNumberFormat="1" applyFont="1" applyFill="1" applyBorder="1" applyAlignment="1">
      <alignment horizontal="left"/>
    </xf>
    <xf numFmtId="0" fontId="15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7" fillId="12" borderId="22" xfId="0" applyFont="1" applyFill="1" applyBorder="1" applyAlignment="1">
      <alignment horizontal="center" vertical="center"/>
    </xf>
    <xf numFmtId="169" fontId="7" fillId="12" borderId="23" xfId="0" applyNumberFormat="1" applyFont="1" applyFill="1" applyBorder="1" applyAlignment="1">
      <alignment horizontal="center" vertical="center"/>
    </xf>
    <xf numFmtId="0" fontId="7" fillId="12" borderId="23" xfId="0" applyFont="1" applyFill="1" applyBorder="1" applyAlignment="1">
      <alignment horizontal="left" vertical="center"/>
    </xf>
    <xf numFmtId="18" fontId="7" fillId="12" borderId="23" xfId="0" applyNumberFormat="1" applyFont="1" applyFill="1" applyBorder="1" applyAlignment="1">
      <alignment horizontal="center" vertical="center"/>
    </xf>
    <xf numFmtId="0" fontId="7" fillId="12" borderId="23" xfId="0" applyFont="1" applyFill="1" applyBorder="1" applyAlignment="1">
      <alignment horizontal="center" vertical="center"/>
    </xf>
    <xf numFmtId="0" fontId="7" fillId="12" borderId="24" xfId="0" applyFont="1" applyFill="1" applyBorder="1" applyAlignment="1">
      <alignment horizontal="left" vertical="center"/>
    </xf>
    <xf numFmtId="167" fontId="7" fillId="12" borderId="22" xfId="0" applyNumberFormat="1" applyFont="1" applyFill="1" applyBorder="1" applyAlignment="1">
      <alignment horizontal="center" vertical="center"/>
    </xf>
    <xf numFmtId="167" fontId="7" fillId="12" borderId="23" xfId="0" applyNumberFormat="1" applyFont="1" applyFill="1" applyBorder="1" applyAlignment="1">
      <alignment horizontal="center" vertical="center"/>
    </xf>
    <xf numFmtId="167" fontId="7" fillId="12" borderId="24" xfId="0" applyNumberFormat="1" applyFont="1" applyFill="1" applyBorder="1" applyAlignment="1">
      <alignment horizontal="center" vertical="center"/>
    </xf>
    <xf numFmtId="3" fontId="16" fillId="12" borderId="22" xfId="0" applyNumberFormat="1" applyFont="1" applyFill="1" applyBorder="1" applyAlignment="1">
      <alignment horizontal="center" vertical="center"/>
    </xf>
    <xf numFmtId="3" fontId="16" fillId="12" borderId="23" xfId="0" applyNumberFormat="1" applyFont="1" applyFill="1" applyBorder="1" applyAlignment="1">
      <alignment horizontal="center" vertical="center"/>
    </xf>
    <xf numFmtId="3" fontId="17" fillId="12" borderId="24" xfId="0" applyNumberFormat="1" applyFont="1" applyFill="1" applyBorder="1" applyAlignment="1">
      <alignment horizontal="center" vertical="center"/>
    </xf>
    <xf numFmtId="3" fontId="7" fillId="12" borderId="22" xfId="0" applyNumberFormat="1" applyFont="1" applyFill="1" applyBorder="1" applyAlignment="1">
      <alignment horizontal="center" vertical="center"/>
    </xf>
    <xf numFmtId="3" fontId="7" fillId="12" borderId="23" xfId="0" applyNumberFormat="1" applyFont="1" applyFill="1" applyBorder="1" applyAlignment="1">
      <alignment horizontal="center" vertical="center"/>
    </xf>
    <xf numFmtId="3" fontId="6" fillId="12" borderId="24" xfId="0" applyNumberFormat="1" applyFont="1" applyFill="1" applyBorder="1" applyAlignment="1">
      <alignment horizontal="center" vertical="center"/>
    </xf>
    <xf numFmtId="164" fontId="7" fillId="12" borderId="22" xfId="0" applyNumberFormat="1" applyFont="1" applyFill="1" applyBorder="1" applyAlignment="1">
      <alignment horizontal="center" vertical="center"/>
    </xf>
    <xf numFmtId="164" fontId="7" fillId="12" borderId="23" xfId="0" applyNumberFormat="1" applyFont="1" applyFill="1" applyBorder="1" applyAlignment="1">
      <alignment horizontal="center" vertical="center"/>
    </xf>
    <xf numFmtId="164" fontId="6" fillId="12" borderId="24" xfId="0" applyNumberFormat="1" applyFont="1" applyFill="1" applyBorder="1" applyAlignment="1">
      <alignment horizontal="center" vertical="center"/>
    </xf>
    <xf numFmtId="168" fontId="7" fillId="12" borderId="22" xfId="0" applyNumberFormat="1" applyFont="1" applyFill="1" applyBorder="1" applyAlignment="1">
      <alignment horizontal="center" vertical="center"/>
    </xf>
    <xf numFmtId="168" fontId="7" fillId="12" borderId="24" xfId="0" applyNumberFormat="1" applyFont="1" applyFill="1" applyBorder="1" applyAlignment="1">
      <alignment horizontal="center" vertical="center"/>
    </xf>
    <xf numFmtId="0" fontId="6" fillId="13" borderId="25" xfId="0" applyFont="1" applyFill="1" applyBorder="1" applyAlignment="1">
      <alignment horizontal="center" vertical="center"/>
    </xf>
    <xf numFmtId="169" fontId="6" fillId="13" borderId="26" xfId="0" applyNumberFormat="1" applyFont="1" applyFill="1" applyBorder="1" applyAlignment="1">
      <alignment horizontal="center" vertical="center"/>
    </xf>
    <xf numFmtId="0" fontId="6" fillId="13" borderId="26" xfId="0" applyFont="1" applyFill="1" applyBorder="1" applyAlignment="1">
      <alignment horizontal="left" vertical="center"/>
    </xf>
    <xf numFmtId="18" fontId="6" fillId="13" borderId="26" xfId="0" applyNumberFormat="1" applyFont="1" applyFill="1" applyBorder="1" applyAlignment="1">
      <alignment horizontal="center" vertical="center"/>
    </xf>
    <xf numFmtId="0" fontId="6" fillId="13" borderId="26" xfId="0" applyFont="1" applyFill="1" applyBorder="1" applyAlignment="1">
      <alignment horizontal="center" vertical="center"/>
    </xf>
    <xf numFmtId="0" fontId="6" fillId="13" borderId="27" xfId="0" applyFont="1" applyFill="1" applyBorder="1" applyAlignment="1">
      <alignment horizontal="left" vertical="center"/>
    </xf>
    <xf numFmtId="167" fontId="6" fillId="13" borderId="25" xfId="0" applyNumberFormat="1" applyFont="1" applyFill="1" applyBorder="1" applyAlignment="1">
      <alignment horizontal="center" vertical="center"/>
    </xf>
    <xf numFmtId="167" fontId="6" fillId="13" borderId="26" xfId="0" applyNumberFormat="1" applyFont="1" applyFill="1" applyBorder="1" applyAlignment="1">
      <alignment horizontal="center" vertical="center"/>
    </xf>
    <xf numFmtId="167" fontId="6" fillId="13" borderId="27" xfId="0" applyNumberFormat="1" applyFont="1" applyFill="1" applyBorder="1" applyAlignment="1">
      <alignment horizontal="center" vertical="center"/>
    </xf>
    <xf numFmtId="3" fontId="6" fillId="13" borderId="25" xfId="0" applyNumberFormat="1" applyFont="1" applyFill="1" applyBorder="1" applyAlignment="1">
      <alignment horizontal="center" vertical="center"/>
    </xf>
    <xf numFmtId="3" fontId="6" fillId="13" borderId="26" xfId="0" applyNumberFormat="1" applyFont="1" applyFill="1" applyBorder="1" applyAlignment="1">
      <alignment horizontal="center" vertical="center"/>
    </xf>
    <xf numFmtId="3" fontId="6" fillId="13" borderId="27" xfId="0" applyNumberFormat="1" applyFont="1" applyFill="1" applyBorder="1" applyAlignment="1">
      <alignment horizontal="center" vertical="center"/>
    </xf>
    <xf numFmtId="164" fontId="6" fillId="13" borderId="25" xfId="0" applyNumberFormat="1" applyFont="1" applyFill="1" applyBorder="1" applyAlignment="1">
      <alignment horizontal="center" vertical="center"/>
    </xf>
    <xf numFmtId="164" fontId="6" fillId="13" borderId="26" xfId="0" applyNumberFormat="1" applyFont="1" applyFill="1" applyBorder="1" applyAlignment="1">
      <alignment horizontal="center" vertical="center"/>
    </xf>
    <xf numFmtId="164" fontId="6" fillId="13" borderId="27" xfId="0" applyNumberFormat="1" applyFont="1" applyFill="1" applyBorder="1" applyAlignment="1">
      <alignment horizontal="center" vertical="center"/>
    </xf>
    <xf numFmtId="168" fontId="6" fillId="13" borderId="25" xfId="0" applyNumberFormat="1" applyFont="1" applyFill="1" applyBorder="1" applyAlignment="1">
      <alignment horizontal="center" vertical="center"/>
    </xf>
    <xf numFmtId="168" fontId="6" fillId="13" borderId="27" xfId="0" applyNumberFormat="1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69" fontId="7" fillId="0" borderId="23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18" fontId="7" fillId="0" borderId="23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left" vertical="center"/>
    </xf>
    <xf numFmtId="167" fontId="7" fillId="0" borderId="22" xfId="0" applyNumberFormat="1" applyFont="1" applyBorder="1" applyAlignment="1">
      <alignment horizontal="center" vertical="center"/>
    </xf>
    <xf numFmtId="167" fontId="7" fillId="0" borderId="23" xfId="0" applyNumberFormat="1" applyFont="1" applyBorder="1" applyAlignment="1">
      <alignment horizontal="center" vertical="center"/>
    </xf>
    <xf numFmtId="167" fontId="7" fillId="0" borderId="24" xfId="0" applyNumberFormat="1" applyFont="1" applyBorder="1" applyAlignment="1">
      <alignment horizontal="center" vertical="center"/>
    </xf>
    <xf numFmtId="3" fontId="18" fillId="14" borderId="22" xfId="0" applyNumberFormat="1" applyFont="1" applyFill="1" applyBorder="1" applyAlignment="1">
      <alignment horizontal="center" vertical="center"/>
    </xf>
    <xf numFmtId="3" fontId="18" fillId="14" borderId="23" xfId="0" applyNumberFormat="1" applyFont="1" applyFill="1" applyBorder="1" applyAlignment="1">
      <alignment horizontal="center" vertical="center"/>
    </xf>
    <xf numFmtId="3" fontId="19" fillId="14" borderId="24" xfId="0" applyNumberFormat="1" applyFont="1" applyFill="1" applyBorder="1" applyAlignment="1">
      <alignment horizontal="center" vertical="center"/>
    </xf>
    <xf numFmtId="3" fontId="7" fillId="0" borderId="22" xfId="0" applyNumberFormat="1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3" fontId="6" fillId="0" borderId="24" xfId="0" applyNumberFormat="1" applyFont="1" applyBorder="1" applyAlignment="1">
      <alignment horizontal="center" vertical="center"/>
    </xf>
    <xf numFmtId="164" fontId="7" fillId="0" borderId="22" xfId="0" applyNumberFormat="1" applyFont="1" applyBorder="1" applyAlignment="1">
      <alignment horizontal="center" vertical="center"/>
    </xf>
    <xf numFmtId="164" fontId="7" fillId="0" borderId="23" xfId="0" applyNumberFormat="1" applyFont="1" applyBorder="1" applyAlignment="1">
      <alignment horizontal="center" vertical="center"/>
    </xf>
    <xf numFmtId="164" fontId="6" fillId="0" borderId="24" xfId="0" applyNumberFormat="1" applyFont="1" applyBorder="1" applyAlignment="1">
      <alignment horizontal="center" vertical="center"/>
    </xf>
    <xf numFmtId="168" fontId="7" fillId="0" borderId="22" xfId="0" applyNumberFormat="1" applyFont="1" applyBorder="1" applyAlignment="1">
      <alignment horizontal="center" vertical="center"/>
    </xf>
    <xf numFmtId="168" fontId="7" fillId="0" borderId="2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6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18" fontId="7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8" fontId="7" fillId="0" borderId="0" xfId="0" applyNumberFormat="1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3" fontId="21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6" fillId="4" borderId="1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left" vertical="center"/>
    </xf>
    <xf numFmtId="0" fontId="7" fillId="0" borderId="0" xfId="0" applyFont="1"/>
    <xf numFmtId="0" fontId="2" fillId="0" borderId="0" xfId="0" applyFont="1"/>
    <xf numFmtId="164" fontId="23" fillId="16" borderId="12" xfId="0" applyNumberFormat="1" applyFont="1" applyFill="1" applyBorder="1" applyAlignment="1">
      <alignment horizontal="center" vertical="center"/>
    </xf>
    <xf numFmtId="164" fontId="7" fillId="17" borderId="12" xfId="0" applyNumberFormat="1" applyFont="1" applyFill="1" applyBorder="1" applyAlignment="1">
      <alignment horizontal="center" vertical="center"/>
    </xf>
    <xf numFmtId="168" fontId="7" fillId="17" borderId="12" xfId="0" applyNumberFormat="1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2" fontId="23" fillId="16" borderId="12" xfId="0" applyNumberFormat="1" applyFont="1" applyFill="1" applyBorder="1" applyAlignment="1">
      <alignment horizontal="center" vertical="center"/>
    </xf>
    <xf numFmtId="3" fontId="7" fillId="17" borderId="12" xfId="0" applyNumberFormat="1" applyFont="1" applyFill="1" applyBorder="1" applyAlignment="1">
      <alignment horizontal="center" vertical="center"/>
    </xf>
    <xf numFmtId="3" fontId="24" fillId="0" borderId="0" xfId="0" applyNumberFormat="1" applyFont="1" applyAlignment="1">
      <alignment horizontal="center" vertical="center"/>
    </xf>
    <xf numFmtId="9" fontId="23" fillId="16" borderId="12" xfId="0" applyNumberFormat="1" applyFont="1" applyFill="1" applyBorder="1" applyAlignment="1">
      <alignment horizontal="center" vertical="center"/>
    </xf>
    <xf numFmtId="9" fontId="9" fillId="16" borderId="12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horizontal="left"/>
    </xf>
    <xf numFmtId="168" fontId="0" fillId="0" borderId="0" xfId="0" applyNumberFormat="1" applyAlignment="1">
      <alignment horizontal="left"/>
    </xf>
    <xf numFmtId="168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12" xfId="0" applyFont="1" applyBorder="1" applyAlignment="1">
      <alignment horizontal="left"/>
    </xf>
    <xf numFmtId="168" fontId="23" fillId="16" borderId="12" xfId="0" applyNumberFormat="1" applyFont="1" applyFill="1" applyBorder="1" applyAlignment="1">
      <alignment horizontal="left"/>
    </xf>
    <xf numFmtId="168" fontId="23" fillId="16" borderId="12" xfId="0" applyNumberFormat="1" applyFont="1" applyFill="1" applyBorder="1" applyAlignment="1">
      <alignment horizontal="center"/>
    </xf>
    <xf numFmtId="168" fontId="7" fillId="0" borderId="12" xfId="0" applyNumberFormat="1" applyFont="1" applyBorder="1" applyAlignment="1">
      <alignment horizontal="left"/>
    </xf>
    <xf numFmtId="169" fontId="2" fillId="0" borderId="0" xfId="0" applyNumberFormat="1" applyFont="1" applyAlignment="1">
      <alignment horizontal="left"/>
    </xf>
    <xf numFmtId="0" fontId="26" fillId="3" borderId="0" xfId="0" applyFont="1" applyFill="1"/>
    <xf numFmtId="37" fontId="23" fillId="16" borderId="12" xfId="0" applyNumberFormat="1" applyFont="1" applyFill="1" applyBorder="1" applyAlignment="1">
      <alignment horizontal="center"/>
    </xf>
    <xf numFmtId="0" fontId="14" fillId="5" borderId="28" xfId="0" applyFont="1" applyFill="1" applyBorder="1" applyAlignment="1">
      <alignment horizontal="center" vertical="center"/>
    </xf>
    <xf numFmtId="171" fontId="27" fillId="0" borderId="0" xfId="0" applyNumberFormat="1" applyFont="1" applyAlignment="1">
      <alignment horizontal="center"/>
    </xf>
    <xf numFmtId="0" fontId="6" fillId="0" borderId="29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7" fillId="0" borderId="30" xfId="0" applyFont="1" applyBorder="1" applyAlignment="1">
      <alignment vertical="center"/>
    </xf>
    <xf numFmtId="0" fontId="6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72" fontId="6" fillId="0" borderId="33" xfId="0" applyNumberFormat="1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7" fillId="0" borderId="35" xfId="0" applyFont="1" applyBorder="1" applyAlignment="1">
      <alignment vertical="center"/>
    </xf>
    <xf numFmtId="0" fontId="6" fillId="0" borderId="36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left" vertical="center"/>
    </xf>
    <xf numFmtId="0" fontId="7" fillId="0" borderId="40" xfId="0" applyFont="1" applyBorder="1" applyAlignment="1">
      <alignment horizontal="left" vertical="center"/>
    </xf>
    <xf numFmtId="0" fontId="7" fillId="0" borderId="40" xfId="0" applyFont="1" applyBorder="1" applyAlignment="1">
      <alignment vertical="center"/>
    </xf>
    <xf numFmtId="0" fontId="6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8" fillId="0" borderId="0" xfId="0" applyFont="1"/>
    <xf numFmtId="0" fontId="7" fillId="0" borderId="35" xfId="0" applyFont="1" applyBorder="1" applyAlignment="1">
      <alignment horizontal="center" vertical="center"/>
    </xf>
    <xf numFmtId="2" fontId="6" fillId="0" borderId="38" xfId="0" applyNumberFormat="1" applyFont="1" applyBorder="1" applyAlignment="1">
      <alignment horizontal="center" vertical="center"/>
    </xf>
    <xf numFmtId="0" fontId="6" fillId="0" borderId="44" xfId="0" applyFont="1" applyBorder="1" applyAlignment="1">
      <alignment horizontal="left" vertical="center"/>
    </xf>
    <xf numFmtId="0" fontId="7" fillId="0" borderId="45" xfId="0" applyFont="1" applyBorder="1" applyAlignment="1">
      <alignment horizontal="left" vertical="center"/>
    </xf>
    <xf numFmtId="0" fontId="7" fillId="0" borderId="45" xfId="0" applyFont="1" applyBorder="1" applyAlignment="1">
      <alignment vertical="center"/>
    </xf>
    <xf numFmtId="0" fontId="6" fillId="0" borderId="46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4" fillId="0" borderId="0" xfId="0" applyFont="1"/>
    <xf numFmtId="0" fontId="6" fillId="0" borderId="0" xfId="0" applyFont="1"/>
    <xf numFmtId="0" fontId="30" fillId="0" borderId="0" xfId="0" applyFont="1"/>
    <xf numFmtId="0" fontId="6" fillId="4" borderId="49" xfId="0" applyFont="1" applyFill="1" applyBorder="1" applyAlignment="1">
      <alignment horizontal="center" wrapText="1"/>
    </xf>
    <xf numFmtId="173" fontId="7" fillId="0" borderId="0" xfId="0" applyNumberFormat="1" applyFont="1"/>
    <xf numFmtId="18" fontId="7" fillId="0" borderId="0" xfId="0" applyNumberFormat="1" applyFont="1"/>
    <xf numFmtId="167" fontId="7" fillId="0" borderId="49" xfId="0" applyNumberFormat="1" applyFont="1" applyBorder="1"/>
    <xf numFmtId="3" fontId="7" fillId="0" borderId="49" xfId="0" applyNumberFormat="1" applyFont="1" applyBorder="1"/>
    <xf numFmtId="164" fontId="7" fillId="0" borderId="49" xfId="0" applyNumberFormat="1" applyFont="1" applyBorder="1"/>
    <xf numFmtId="0" fontId="7" fillId="14" borderId="0" xfId="0" applyFont="1" applyFill="1"/>
    <xf numFmtId="173" fontId="7" fillId="14" borderId="0" xfId="0" applyNumberFormat="1" applyFont="1" applyFill="1"/>
    <xf numFmtId="18" fontId="7" fillId="14" borderId="0" xfId="0" applyNumberFormat="1" applyFont="1" applyFill="1"/>
    <xf numFmtId="0" fontId="6" fillId="14" borderId="0" xfId="0" applyFont="1" applyFill="1"/>
    <xf numFmtId="3" fontId="7" fillId="14" borderId="0" xfId="0" applyNumberFormat="1" applyFont="1" applyFill="1"/>
    <xf numFmtId="164" fontId="7" fillId="14" borderId="0" xfId="0" applyNumberFormat="1" applyFont="1" applyFill="1"/>
    <xf numFmtId="37" fontId="7" fillId="0" borderId="0" xfId="0" applyNumberFormat="1" applyFont="1"/>
    <xf numFmtId="3" fontId="7" fillId="0" borderId="0" xfId="0" applyNumberFormat="1" applyFont="1"/>
    <xf numFmtId="164" fontId="7" fillId="0" borderId="0" xfId="0" applyNumberFormat="1" applyFont="1"/>
    <xf numFmtId="0" fontId="31" fillId="0" borderId="0" xfId="0" applyFont="1"/>
    <xf numFmtId="0" fontId="28" fillId="0" borderId="11" xfId="0" applyFont="1" applyBorder="1" applyAlignment="1">
      <alignment horizontal="center"/>
    </xf>
    <xf numFmtId="165" fontId="8" fillId="0" borderId="12" xfId="0" applyNumberFormat="1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3" fontId="8" fillId="0" borderId="12" xfId="0" applyNumberFormat="1" applyFont="1" applyBorder="1" applyAlignment="1">
      <alignment horizontal="center"/>
    </xf>
    <xf numFmtId="166" fontId="8" fillId="0" borderId="13" xfId="0" applyNumberFormat="1" applyFont="1" applyBorder="1" applyAlignment="1">
      <alignment horizontal="center"/>
    </xf>
    <xf numFmtId="169" fontId="34" fillId="0" borderId="12" xfId="0" applyNumberFormat="1" applyFont="1" applyBorder="1" applyAlignment="1">
      <alignment horizontal="center" vertical="center"/>
    </xf>
    <xf numFmtId="0" fontId="34" fillId="0" borderId="12" xfId="0" applyFont="1" applyBorder="1" applyAlignment="1">
      <alignment horizontal="left" vertical="center"/>
    </xf>
    <xf numFmtId="18" fontId="34" fillId="0" borderId="12" xfId="0" applyNumberFormat="1" applyFont="1" applyBorder="1" applyAlignment="1">
      <alignment horizontal="center" vertical="center"/>
    </xf>
    <xf numFmtId="0" fontId="34" fillId="16" borderId="12" xfId="0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169" fontId="36" fillId="0" borderId="12" xfId="0" applyNumberFormat="1" applyFont="1" applyBorder="1" applyAlignment="1">
      <alignment horizontal="center" vertical="center"/>
    </xf>
    <xf numFmtId="0" fontId="36" fillId="0" borderId="12" xfId="0" applyFont="1" applyBorder="1" applyAlignment="1">
      <alignment horizontal="left" vertical="center"/>
    </xf>
    <xf numFmtId="18" fontId="36" fillId="0" borderId="12" xfId="0" applyNumberFormat="1" applyFont="1" applyBorder="1" applyAlignment="1">
      <alignment horizontal="center" vertical="center"/>
    </xf>
    <xf numFmtId="0" fontId="37" fillId="16" borderId="12" xfId="0" applyFont="1" applyFill="1" applyBorder="1" applyAlignment="1">
      <alignment horizontal="center" vertical="center"/>
    </xf>
    <xf numFmtId="0" fontId="33" fillId="0" borderId="12" xfId="0" applyFont="1" applyBorder="1" applyAlignment="1">
      <alignment horizontal="left" vertical="center"/>
    </xf>
    <xf numFmtId="0" fontId="33" fillId="16" borderId="12" xfId="0" applyFont="1" applyFill="1" applyBorder="1" applyAlignment="1">
      <alignment horizontal="center" vertical="center"/>
    </xf>
    <xf numFmtId="18" fontId="33" fillId="0" borderId="12" xfId="0" applyNumberFormat="1" applyFont="1" applyBorder="1" applyAlignment="1">
      <alignment horizontal="center" vertical="center"/>
    </xf>
    <xf numFmtId="169" fontId="38" fillId="0" borderId="12" xfId="0" applyNumberFormat="1" applyFont="1" applyBorder="1" applyAlignment="1">
      <alignment horizontal="center" vertical="center"/>
    </xf>
    <xf numFmtId="0" fontId="38" fillId="0" borderId="12" xfId="0" applyFont="1" applyBorder="1" applyAlignment="1">
      <alignment horizontal="left" vertical="center"/>
    </xf>
    <xf numFmtId="18" fontId="38" fillId="0" borderId="12" xfId="0" applyNumberFormat="1" applyFont="1" applyBorder="1" applyAlignment="1">
      <alignment horizontal="center" vertical="center"/>
    </xf>
    <xf numFmtId="0" fontId="38" fillId="16" borderId="12" xfId="0" applyFont="1" applyFill="1" applyBorder="1" applyAlignment="1">
      <alignment horizontal="center" vertical="center"/>
    </xf>
    <xf numFmtId="0" fontId="39" fillId="0" borderId="0" xfId="0" applyFont="1"/>
    <xf numFmtId="0" fontId="37" fillId="18" borderId="12" xfId="0" applyFont="1" applyFill="1" applyBorder="1" applyAlignment="1">
      <alignment horizontal="center" vertical="center"/>
    </xf>
    <xf numFmtId="0" fontId="40" fillId="0" borderId="12" xfId="0" applyFont="1" applyBorder="1" applyAlignment="1">
      <alignment horizontal="left" vertical="center"/>
    </xf>
    <xf numFmtId="0" fontId="29" fillId="0" borderId="0" xfId="0" applyFont="1" applyAlignment="1">
      <alignment horizontal="left"/>
    </xf>
    <xf numFmtId="9" fontId="32" fillId="16" borderId="50" xfId="0" applyNumberFormat="1" applyFont="1" applyFill="1" applyBorder="1" applyAlignment="1">
      <alignment horizontal="center"/>
    </xf>
    <xf numFmtId="0" fontId="6" fillId="12" borderId="51" xfId="0" applyFont="1" applyFill="1" applyBorder="1" applyAlignment="1">
      <alignment horizontal="center"/>
    </xf>
    <xf numFmtId="0" fontId="6" fillId="12" borderId="51" xfId="0" applyFont="1" applyFill="1" applyBorder="1" applyAlignment="1">
      <alignment horizontal="left"/>
    </xf>
    <xf numFmtId="168" fontId="6" fillId="12" borderId="51" xfId="0" applyNumberFormat="1" applyFont="1" applyFill="1" applyBorder="1" applyAlignment="1">
      <alignment horizontal="left"/>
    </xf>
    <xf numFmtId="37" fontId="6" fillId="12" borderId="51" xfId="0" applyNumberFormat="1" applyFont="1" applyFill="1" applyBorder="1" applyAlignment="1">
      <alignment horizontal="center"/>
    </xf>
    <xf numFmtId="0" fontId="7" fillId="0" borderId="9" xfId="0" applyFont="1" applyBorder="1" applyAlignment="1">
      <alignment horizontal="left"/>
    </xf>
    <xf numFmtId="0" fontId="7" fillId="0" borderId="52" xfId="0" applyFont="1" applyBorder="1" applyAlignment="1">
      <alignment horizontal="center"/>
    </xf>
    <xf numFmtId="0" fontId="7" fillId="0" borderId="53" xfId="0" applyFont="1" applyBorder="1" applyAlignment="1">
      <alignment horizontal="left"/>
    </xf>
    <xf numFmtId="168" fontId="7" fillId="0" borderId="53" xfId="0" applyNumberFormat="1" applyFont="1" applyBorder="1" applyAlignment="1">
      <alignment horizontal="left"/>
    </xf>
    <xf numFmtId="0" fontId="7" fillId="0" borderId="53" xfId="0" applyFont="1" applyBorder="1" applyAlignment="1">
      <alignment horizontal="center"/>
    </xf>
    <xf numFmtId="37" fontId="23" fillId="16" borderId="53" xfId="0" applyNumberFormat="1" applyFont="1" applyFill="1" applyBorder="1" applyAlignment="1">
      <alignment horizontal="center"/>
    </xf>
    <xf numFmtId="37" fontId="23" fillId="16" borderId="54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37" fontId="23" fillId="16" borderId="13" xfId="0" applyNumberFormat="1" applyFont="1" applyFill="1" applyBorder="1" applyAlignment="1">
      <alignment horizontal="center"/>
    </xf>
    <xf numFmtId="0" fontId="7" fillId="12" borderId="14" xfId="0" applyFont="1" applyFill="1" applyBorder="1" applyAlignment="1">
      <alignment horizontal="center"/>
    </xf>
    <xf numFmtId="0" fontId="7" fillId="12" borderId="15" xfId="0" applyFont="1" applyFill="1" applyBorder="1" applyAlignment="1">
      <alignment horizontal="left"/>
    </xf>
    <xf numFmtId="168" fontId="7" fillId="12" borderId="15" xfId="0" applyNumberFormat="1" applyFont="1" applyFill="1" applyBorder="1" applyAlignment="1">
      <alignment horizontal="left"/>
    </xf>
    <xf numFmtId="0" fontId="7" fillId="12" borderId="15" xfId="0" applyFont="1" applyFill="1" applyBorder="1" applyAlignment="1">
      <alignment horizontal="center"/>
    </xf>
    <xf numFmtId="37" fontId="7" fillId="12" borderId="15" xfId="0" applyNumberFormat="1" applyFont="1" applyFill="1" applyBorder="1" applyAlignment="1">
      <alignment horizontal="center"/>
    </xf>
    <xf numFmtId="37" fontId="7" fillId="12" borderId="16" xfId="0" applyNumberFormat="1" applyFont="1" applyFill="1" applyBorder="1" applyAlignment="1">
      <alignment horizontal="center"/>
    </xf>
    <xf numFmtId="0" fontId="7" fillId="12" borderId="55" xfId="0" applyFont="1" applyFill="1" applyBorder="1" applyAlignment="1">
      <alignment horizontal="center"/>
    </xf>
    <xf numFmtId="0" fontId="7" fillId="12" borderId="51" xfId="0" applyFont="1" applyFill="1" applyBorder="1" applyAlignment="1">
      <alignment horizontal="left"/>
    </xf>
    <xf numFmtId="168" fontId="7" fillId="12" borderId="51" xfId="0" applyNumberFormat="1" applyFont="1" applyFill="1" applyBorder="1" applyAlignment="1">
      <alignment horizontal="left"/>
    </xf>
    <xf numFmtId="0" fontId="7" fillId="12" borderId="51" xfId="0" applyFont="1" applyFill="1" applyBorder="1" applyAlignment="1">
      <alignment horizontal="center"/>
    </xf>
    <xf numFmtId="37" fontId="7" fillId="12" borderId="51" xfId="0" applyNumberFormat="1" applyFont="1" applyFill="1" applyBorder="1" applyAlignment="1">
      <alignment horizontal="center"/>
    </xf>
    <xf numFmtId="37" fontId="7" fillId="12" borderId="56" xfId="0" applyNumberFormat="1" applyFont="1" applyFill="1" applyBorder="1" applyAlignment="1">
      <alignment horizontal="center"/>
    </xf>
    <xf numFmtId="168" fontId="23" fillId="16" borderId="53" xfId="0" applyNumberFormat="1" applyFont="1" applyFill="1" applyBorder="1" applyAlignment="1">
      <alignment horizontal="left"/>
    </xf>
    <xf numFmtId="168" fontId="23" fillId="16" borderId="53" xfId="0" applyNumberFormat="1" applyFont="1" applyFill="1" applyBorder="1" applyAlignment="1">
      <alignment horizontal="center"/>
    </xf>
    <xf numFmtId="168" fontId="23" fillId="16" borderId="54" xfId="0" applyNumberFormat="1" applyFont="1" applyFill="1" applyBorder="1" applyAlignment="1">
      <alignment horizontal="center"/>
    </xf>
    <xf numFmtId="168" fontId="23" fillId="16" borderId="13" xfId="0" applyNumberFormat="1" applyFont="1" applyFill="1" applyBorder="1" applyAlignment="1">
      <alignment horizontal="center"/>
    </xf>
    <xf numFmtId="168" fontId="7" fillId="12" borderId="15" xfId="0" applyNumberFormat="1" applyFont="1" applyFill="1" applyBorder="1" applyAlignment="1">
      <alignment horizontal="center"/>
    </xf>
    <xf numFmtId="168" fontId="7" fillId="12" borderId="16" xfId="0" applyNumberFormat="1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168" fontId="23" fillId="16" borderId="9" xfId="0" applyNumberFormat="1" applyFont="1" applyFill="1" applyBorder="1" applyAlignment="1">
      <alignment horizontal="left"/>
    </xf>
    <xf numFmtId="168" fontId="23" fillId="16" borderId="9" xfId="0" applyNumberFormat="1" applyFont="1" applyFill="1" applyBorder="1" applyAlignment="1">
      <alignment horizontal="center"/>
    </xf>
    <xf numFmtId="168" fontId="23" fillId="16" borderId="10" xfId="0" applyNumberFormat="1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 wrapText="1"/>
    </xf>
    <xf numFmtId="0" fontId="6" fillId="4" borderId="15" xfId="0" applyFont="1" applyFill="1" applyBorder="1" applyAlignment="1">
      <alignment horizontal="center" wrapText="1"/>
    </xf>
    <xf numFmtId="168" fontId="6" fillId="4" borderId="15" xfId="0" applyNumberFormat="1" applyFont="1" applyFill="1" applyBorder="1" applyAlignment="1">
      <alignment horizontal="center" wrapText="1"/>
    </xf>
    <xf numFmtId="168" fontId="6" fillId="4" borderId="16" xfId="0" applyNumberFormat="1" applyFont="1" applyFill="1" applyBorder="1" applyAlignment="1">
      <alignment horizontal="center" wrapText="1"/>
    </xf>
    <xf numFmtId="167" fontId="23" fillId="16" borderId="53" xfId="0" applyNumberFormat="1" applyFont="1" applyFill="1" applyBorder="1" applyAlignment="1">
      <alignment horizontal="center"/>
    </xf>
    <xf numFmtId="167" fontId="23" fillId="16" borderId="54" xfId="0" applyNumberFormat="1" applyFont="1" applyFill="1" applyBorder="1" applyAlignment="1">
      <alignment horizontal="center"/>
    </xf>
    <xf numFmtId="44" fontId="23" fillId="16" borderId="12" xfId="0" applyNumberFormat="1" applyFont="1" applyFill="1" applyBorder="1" applyAlignment="1">
      <alignment horizontal="center" vertical="center"/>
    </xf>
    <xf numFmtId="0" fontId="41" fillId="0" borderId="0" xfId="0" applyFont="1"/>
    <xf numFmtId="8" fontId="41" fillId="16" borderId="12" xfId="0" applyNumberFormat="1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 wrapText="1"/>
    </xf>
    <xf numFmtId="0" fontId="42" fillId="4" borderId="13" xfId="0" applyFont="1" applyFill="1" applyBorder="1" applyAlignment="1">
      <alignment horizontal="center" vertical="center" wrapText="1"/>
    </xf>
    <xf numFmtId="10" fontId="23" fillId="16" borderId="13" xfId="0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41" fillId="0" borderId="11" xfId="0" applyFont="1" applyBorder="1" applyAlignment="1">
      <alignment horizontal="right" vertical="center"/>
    </xf>
    <xf numFmtId="10" fontId="41" fillId="16" borderId="13" xfId="0" applyNumberFormat="1" applyFont="1" applyFill="1" applyBorder="1" applyAlignment="1">
      <alignment horizontal="center" vertical="center"/>
    </xf>
    <xf numFmtId="0" fontId="41" fillId="0" borderId="14" xfId="0" applyFont="1" applyBorder="1" applyAlignment="1">
      <alignment horizontal="right" vertical="center"/>
    </xf>
    <xf numFmtId="44" fontId="41" fillId="16" borderId="15" xfId="0" applyNumberFormat="1" applyFont="1" applyFill="1" applyBorder="1" applyAlignment="1">
      <alignment horizontal="center" vertical="center"/>
    </xf>
    <xf numFmtId="10" fontId="41" fillId="16" borderId="16" xfId="0" applyNumberFormat="1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2" fontId="23" fillId="16" borderId="15" xfId="0" applyNumberFormat="1" applyFont="1" applyFill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170" fontId="7" fillId="16" borderId="4" xfId="0" applyNumberFormat="1" applyFont="1" applyFill="1" applyBorder="1" applyAlignment="1">
      <alignment horizontal="center"/>
    </xf>
    <xf numFmtId="0" fontId="32" fillId="0" borderId="4" xfId="0" applyFont="1" applyBorder="1"/>
    <xf numFmtId="0" fontId="7" fillId="0" borderId="4" xfId="0" applyFont="1" applyBorder="1"/>
    <xf numFmtId="0" fontId="2" fillId="0" borderId="4" xfId="0" applyFont="1" applyBorder="1"/>
    <xf numFmtId="164" fontId="23" fillId="16" borderId="15" xfId="0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164" fontId="7" fillId="17" borderId="15" xfId="0" applyNumberFormat="1" applyFont="1" applyFill="1" applyBorder="1" applyAlignment="1">
      <alignment horizontal="center" vertical="center"/>
    </xf>
    <xf numFmtId="168" fontId="7" fillId="17" borderId="15" xfId="0" applyNumberFormat="1" applyFont="1" applyFill="1" applyBorder="1" applyAlignment="1">
      <alignment horizontal="center" vertical="center"/>
    </xf>
    <xf numFmtId="0" fontId="2" fillId="0" borderId="63" xfId="0" applyFont="1" applyBorder="1"/>
    <xf numFmtId="0" fontId="2" fillId="0" borderId="64" xfId="0" applyFont="1" applyBorder="1"/>
    <xf numFmtId="0" fontId="7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3" fontId="7" fillId="17" borderId="13" xfId="0" applyNumberFormat="1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3" fontId="7" fillId="17" borderId="15" xfId="0" applyNumberFormat="1" applyFont="1" applyFill="1" applyBorder="1" applyAlignment="1">
      <alignment horizontal="center" vertical="center"/>
    </xf>
    <xf numFmtId="3" fontId="7" fillId="17" borderId="16" xfId="0" applyNumberFormat="1" applyFont="1" applyFill="1" applyBorder="1" applyAlignment="1">
      <alignment horizontal="center" vertical="center"/>
    </xf>
    <xf numFmtId="9" fontId="23" fillId="16" borderId="13" xfId="0" applyNumberFormat="1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9" fontId="9" fillId="16" borderId="13" xfId="0" applyNumberFormat="1" applyFont="1" applyFill="1" applyBorder="1" applyAlignment="1">
      <alignment horizontal="center" vertical="center"/>
    </xf>
    <xf numFmtId="9" fontId="7" fillId="17" borderId="15" xfId="0" applyNumberFormat="1" applyFont="1" applyFill="1" applyBorder="1" applyAlignment="1">
      <alignment horizontal="center" vertical="center"/>
    </xf>
    <xf numFmtId="9" fontId="7" fillId="17" borderId="16" xfId="0" applyNumberFormat="1" applyFont="1" applyFill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6" fillId="0" borderId="13" xfId="0" applyFont="1" applyBorder="1" applyAlignment="1">
      <alignment horizontal="left" vertical="center"/>
    </xf>
    <xf numFmtId="0" fontId="34" fillId="0" borderId="11" xfId="0" applyFont="1" applyBorder="1" applyAlignment="1">
      <alignment horizontal="center" vertical="center"/>
    </xf>
    <xf numFmtId="0" fontId="34" fillId="0" borderId="13" xfId="0" applyFont="1" applyBorder="1" applyAlignment="1">
      <alignment horizontal="left" vertical="center"/>
    </xf>
    <xf numFmtId="0" fontId="38" fillId="0" borderId="11" xfId="0" applyFont="1" applyBorder="1" applyAlignment="1">
      <alignment horizontal="center" vertical="center"/>
    </xf>
    <xf numFmtId="0" fontId="38" fillId="0" borderId="13" xfId="0" applyFont="1" applyBorder="1" applyAlignment="1">
      <alignment horizontal="left" vertical="center"/>
    </xf>
    <xf numFmtId="0" fontId="38" fillId="0" borderId="14" xfId="0" applyFont="1" applyBorder="1" applyAlignment="1">
      <alignment horizontal="center" vertical="center"/>
    </xf>
    <xf numFmtId="169" fontId="38" fillId="0" borderId="15" xfId="0" applyNumberFormat="1" applyFont="1" applyBorder="1" applyAlignment="1">
      <alignment horizontal="center" vertical="center"/>
    </xf>
    <xf numFmtId="0" fontId="38" fillId="0" borderId="15" xfId="0" applyFont="1" applyBorder="1" applyAlignment="1">
      <alignment horizontal="left" vertical="center"/>
    </xf>
    <xf numFmtId="18" fontId="38" fillId="0" borderId="15" xfId="0" applyNumberFormat="1" applyFont="1" applyBorder="1" applyAlignment="1">
      <alignment horizontal="center" vertical="center"/>
    </xf>
    <xf numFmtId="0" fontId="38" fillId="16" borderId="15" xfId="0" applyFont="1" applyFill="1" applyBorder="1" applyAlignment="1">
      <alignment horizontal="center" vertical="center"/>
    </xf>
    <xf numFmtId="0" fontId="38" fillId="0" borderId="16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39" fillId="3" borderId="0" xfId="0" applyFont="1" applyFill="1" applyAlignment="1">
      <alignment vertical="center"/>
    </xf>
    <xf numFmtId="0" fontId="41" fillId="3" borderId="0" xfId="0" applyFont="1" applyFill="1"/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left" vertical="center"/>
    </xf>
    <xf numFmtId="0" fontId="39" fillId="0" borderId="12" xfId="0" applyFont="1" applyBorder="1" applyAlignment="1">
      <alignment horizontal="left" vertical="center"/>
    </xf>
    <xf numFmtId="0" fontId="39" fillId="0" borderId="15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44" fontId="23" fillId="16" borderId="15" xfId="0" applyNumberFormat="1" applyFont="1" applyFill="1" applyBorder="1" applyAlignment="1">
      <alignment horizontal="center" vertical="center"/>
    </xf>
    <xf numFmtId="10" fontId="23" fillId="16" borderId="16" xfId="0" applyNumberFormat="1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/>
    </xf>
    <xf numFmtId="0" fontId="6" fillId="4" borderId="14" xfId="0" applyFont="1" applyFill="1" applyBorder="1" applyAlignment="1">
      <alignment horizontal="center"/>
    </xf>
    <xf numFmtId="0" fontId="42" fillId="4" borderId="13" xfId="0" applyFont="1" applyFill="1" applyBorder="1" applyAlignment="1">
      <alignment horizontal="center" vertical="center"/>
    </xf>
    <xf numFmtId="166" fontId="6" fillId="19" borderId="1" xfId="0" applyNumberFormat="1" applyFont="1" applyFill="1" applyBorder="1" applyAlignment="1">
      <alignment horizontal="center"/>
    </xf>
    <xf numFmtId="0" fontId="7" fillId="20" borderId="22" xfId="0" applyFont="1" applyFill="1" applyBorder="1" applyAlignment="1">
      <alignment horizontal="center" vertical="center"/>
    </xf>
    <xf numFmtId="169" fontId="7" fillId="20" borderId="23" xfId="0" applyNumberFormat="1" applyFont="1" applyFill="1" applyBorder="1" applyAlignment="1">
      <alignment horizontal="center" vertical="center"/>
    </xf>
    <xf numFmtId="0" fontId="7" fillId="20" borderId="23" xfId="0" applyFont="1" applyFill="1" applyBorder="1" applyAlignment="1">
      <alignment horizontal="left" vertical="center"/>
    </xf>
    <xf numFmtId="18" fontId="7" fillId="20" borderId="23" xfId="0" applyNumberFormat="1" applyFont="1" applyFill="1" applyBorder="1" applyAlignment="1">
      <alignment horizontal="center" vertical="center"/>
    </xf>
    <xf numFmtId="0" fontId="7" fillId="20" borderId="23" xfId="0" applyFont="1" applyFill="1" applyBorder="1" applyAlignment="1">
      <alignment horizontal="center" vertical="center"/>
    </xf>
    <xf numFmtId="0" fontId="7" fillId="20" borderId="24" xfId="0" applyFont="1" applyFill="1" applyBorder="1" applyAlignment="1">
      <alignment horizontal="left" vertical="center"/>
    </xf>
    <xf numFmtId="167" fontId="7" fillId="20" borderId="22" xfId="0" applyNumberFormat="1" applyFont="1" applyFill="1" applyBorder="1" applyAlignment="1">
      <alignment horizontal="center" vertical="center"/>
    </xf>
    <xf numFmtId="167" fontId="7" fillId="20" borderId="23" xfId="0" applyNumberFormat="1" applyFont="1" applyFill="1" applyBorder="1" applyAlignment="1">
      <alignment horizontal="center" vertical="center"/>
    </xf>
    <xf numFmtId="167" fontId="7" fillId="20" borderId="24" xfId="0" applyNumberFormat="1" applyFont="1" applyFill="1" applyBorder="1" applyAlignment="1">
      <alignment horizontal="center" vertical="center"/>
    </xf>
    <xf numFmtId="3" fontId="16" fillId="20" borderId="22" xfId="0" applyNumberFormat="1" applyFont="1" applyFill="1" applyBorder="1" applyAlignment="1">
      <alignment horizontal="center" vertical="center"/>
    </xf>
    <xf numFmtId="3" fontId="16" fillId="20" borderId="23" xfId="0" applyNumberFormat="1" applyFont="1" applyFill="1" applyBorder="1" applyAlignment="1">
      <alignment horizontal="center" vertical="center"/>
    </xf>
    <xf numFmtId="3" fontId="17" fillId="20" borderId="24" xfId="0" applyNumberFormat="1" applyFont="1" applyFill="1" applyBorder="1" applyAlignment="1">
      <alignment horizontal="center" vertical="center"/>
    </xf>
    <xf numFmtId="3" fontId="7" fillId="20" borderId="22" xfId="0" applyNumberFormat="1" applyFont="1" applyFill="1" applyBorder="1" applyAlignment="1">
      <alignment horizontal="center" vertical="center"/>
    </xf>
    <xf numFmtId="3" fontId="7" fillId="20" borderId="23" xfId="0" applyNumberFormat="1" applyFont="1" applyFill="1" applyBorder="1" applyAlignment="1">
      <alignment horizontal="center" vertical="center"/>
    </xf>
    <xf numFmtId="3" fontId="6" fillId="20" borderId="24" xfId="0" applyNumberFormat="1" applyFont="1" applyFill="1" applyBorder="1" applyAlignment="1">
      <alignment horizontal="center" vertical="center"/>
    </xf>
    <xf numFmtId="164" fontId="7" fillId="20" borderId="22" xfId="0" applyNumberFormat="1" applyFont="1" applyFill="1" applyBorder="1" applyAlignment="1">
      <alignment horizontal="center" vertical="center"/>
    </xf>
    <xf numFmtId="164" fontId="7" fillId="20" borderId="23" xfId="0" applyNumberFormat="1" applyFont="1" applyFill="1" applyBorder="1" applyAlignment="1">
      <alignment horizontal="center" vertical="center"/>
    </xf>
    <xf numFmtId="164" fontId="6" fillId="20" borderId="24" xfId="0" applyNumberFormat="1" applyFont="1" applyFill="1" applyBorder="1" applyAlignment="1">
      <alignment horizontal="center" vertical="center"/>
    </xf>
    <xf numFmtId="168" fontId="7" fillId="20" borderId="22" xfId="0" applyNumberFormat="1" applyFont="1" applyFill="1" applyBorder="1" applyAlignment="1">
      <alignment horizontal="center" vertical="center"/>
    </xf>
    <xf numFmtId="168" fontId="7" fillId="20" borderId="24" xfId="0" applyNumberFormat="1" applyFont="1" applyFill="1" applyBorder="1" applyAlignment="1">
      <alignment horizontal="center" vertical="center"/>
    </xf>
    <xf numFmtId="0" fontId="34" fillId="0" borderId="4" xfId="0" applyFont="1" applyBorder="1"/>
    <xf numFmtId="0" fontId="44" fillId="0" borderId="63" xfId="0" applyFont="1" applyBorder="1"/>
    <xf numFmtId="0" fontId="24" fillId="0" borderId="0" xfId="0" applyFont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1" fillId="15" borderId="60" xfId="0" applyFont="1" applyFill="1" applyBorder="1" applyAlignment="1">
      <alignment horizontal="left" vertical="center"/>
    </xf>
    <xf numFmtId="0" fontId="1" fillId="15" borderId="61" xfId="0" applyFont="1" applyFill="1" applyBorder="1" applyAlignment="1">
      <alignment horizontal="left" vertical="center"/>
    </xf>
    <xf numFmtId="0" fontId="1" fillId="15" borderId="62" xfId="0" applyFont="1" applyFill="1" applyBorder="1" applyAlignment="1">
      <alignment horizontal="left" vertical="center"/>
    </xf>
    <xf numFmtId="0" fontId="1" fillId="15" borderId="57" xfId="0" applyFont="1" applyFill="1" applyBorder="1" applyAlignment="1">
      <alignment horizontal="left" vertical="center"/>
    </xf>
    <xf numFmtId="0" fontId="1" fillId="15" borderId="58" xfId="0" applyFont="1" applyFill="1" applyBorder="1" applyAlignment="1">
      <alignment horizontal="left" vertical="center"/>
    </xf>
    <xf numFmtId="0" fontId="1" fillId="15" borderId="59" xfId="0" applyFont="1" applyFill="1" applyBorder="1" applyAlignment="1">
      <alignment horizontal="left" vertical="center"/>
    </xf>
    <xf numFmtId="168" fontId="13" fillId="10" borderId="1" xfId="0" applyNumberFormat="1" applyFont="1" applyFill="1" applyBorder="1" applyAlignment="1">
      <alignment horizontal="center"/>
    </xf>
    <xf numFmtId="168" fontId="13" fillId="11" borderId="1" xfId="0" applyNumberFormat="1" applyFont="1" applyFill="1" applyBorder="1" applyAlignment="1">
      <alignment horizontal="center"/>
    </xf>
    <xf numFmtId="0" fontId="12" fillId="5" borderId="17" xfId="0" applyFont="1" applyFill="1" applyBorder="1" applyAlignment="1">
      <alignment horizontal="center" vertical="center"/>
    </xf>
    <xf numFmtId="168" fontId="13" fillId="6" borderId="1" xfId="0" applyNumberFormat="1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3" fontId="13" fillId="8" borderId="18" xfId="0" applyNumberFormat="1" applyFont="1" applyFill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6" borderId="0" xfId="0" applyFont="1" applyFill="1" applyAlignment="1">
      <alignment horizontal="left" vertical="center"/>
    </xf>
    <xf numFmtId="0" fontId="25" fillId="0" borderId="0" xfId="0" applyFont="1" applyAlignment="1">
      <alignment horizontal="left"/>
    </xf>
    <xf numFmtId="0" fontId="12" fillId="15" borderId="60" xfId="0" applyFont="1" applyFill="1" applyBorder="1" applyAlignment="1">
      <alignment horizontal="left" vertical="center"/>
    </xf>
    <xf numFmtId="0" fontId="12" fillId="15" borderId="61" xfId="0" applyFont="1" applyFill="1" applyBorder="1" applyAlignment="1">
      <alignment horizontal="left" vertical="center"/>
    </xf>
    <xf numFmtId="0" fontId="12" fillId="15" borderId="62" xfId="0" applyFont="1" applyFill="1" applyBorder="1" applyAlignment="1">
      <alignment horizontal="left" vertical="center"/>
    </xf>
  </cellXfs>
  <cellStyles count="1">
    <cellStyle name="Normal" xfId="0" builtinId="0"/>
  </cellStyles>
  <dxfs count="3">
    <dxf>
      <font>
        <color rgb="FFFFFF00"/>
      </font>
      <fill>
        <patternFill>
          <bgColor rgb="FFFF0000"/>
        </patternFill>
      </fill>
    </dxf>
    <dxf>
      <font>
        <color rgb="FFFFFFFF"/>
      </font>
    </dxf>
    <dxf>
      <font>
        <color rgb="FFD9D9D9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BFBFBF"/>
      <rgbColor rgb="FF808080"/>
      <rgbColor rgb="FF9999FF"/>
      <rgbColor rgb="FF7030A0"/>
      <rgbColor rgb="FFFFF2CC"/>
      <rgbColor rgb="FFF2F2F2"/>
      <rgbColor rgb="FF660066"/>
      <rgbColor rgb="FFFF8080"/>
      <rgbColor rgb="FF0066CC"/>
      <rgbColor rgb="FFD0D0D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D6DCE4"/>
      <rgbColor rgb="FFE2EFDA"/>
      <rgbColor rgb="FFD9D9D9"/>
      <rgbColor rgb="FFB4B4B4"/>
      <rgbColor rgb="FFFF99CC"/>
      <rgbColor rgb="FFCC99FF"/>
      <rgbColor rgb="FFF2CEEF"/>
      <rgbColor rgb="FF4472C4"/>
      <rgbColor rgb="FF33CCCC"/>
      <rgbColor rgb="FF99CC00"/>
      <rgbColor rgb="FFFFC000"/>
      <rgbColor rgb="FFBF8F00"/>
      <rgbColor rgb="FFED7D31"/>
      <rgbColor rgb="FF666666"/>
      <rgbColor rgb="FF7F7F7F"/>
      <rgbColor rgb="FF1F4E79"/>
      <rgbColor rgb="FF00B050"/>
      <rgbColor rgb="FF003300"/>
      <rgbColor rgb="FF333300"/>
      <rgbColor rgb="FFC55A11"/>
      <rgbColor rgb="FF993366"/>
      <rgbColor rgb="FF2F5496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BC65"/>
  <sheetViews>
    <sheetView zoomScaleNormal="100" workbookViewId="0">
      <selection activeCell="K12" sqref="K12"/>
    </sheetView>
  </sheetViews>
  <sheetFormatPr defaultColWidth="8.6640625" defaultRowHeight="15" customHeight="1" x14ac:dyDescent="0.3"/>
  <cols>
    <col min="1" max="1" width="3" customWidth="1"/>
    <col min="2" max="2" width="5.6640625" customWidth="1"/>
    <col min="3" max="3" width="12.44140625" customWidth="1"/>
    <col min="4" max="4" width="25.88671875" customWidth="1"/>
    <col min="5" max="5" width="4.44140625" customWidth="1"/>
    <col min="6" max="6" width="5.88671875" customWidth="1"/>
    <col min="7" max="7" width="4.5546875" customWidth="1"/>
    <col min="8" max="8" width="5.6640625" customWidth="1"/>
    <col min="9" max="9" width="11.33203125" customWidth="1"/>
    <col min="10" max="10" width="12.6640625" customWidth="1"/>
    <col min="11" max="11" width="16.33203125" customWidth="1"/>
    <col min="14" max="14" width="17.44140625" customWidth="1"/>
  </cols>
  <sheetData>
    <row r="1" spans="1:55" ht="18" customHeight="1" x14ac:dyDescent="0.3">
      <c r="A1" s="406" t="s">
        <v>0</v>
      </c>
      <c r="B1" s="406"/>
      <c r="C1" s="406"/>
      <c r="D1" s="406"/>
      <c r="E1" s="406"/>
      <c r="F1" s="406"/>
      <c r="G1" s="406"/>
      <c r="H1" s="406"/>
      <c r="I1" s="406"/>
      <c r="J1" s="406"/>
      <c r="K1" s="363" t="s">
        <v>349</v>
      </c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</row>
    <row r="2" spans="1:55" ht="14.4" x14ac:dyDescent="0.3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5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</row>
    <row r="3" spans="1:55" ht="14.4" x14ac:dyDescent="0.3">
      <c r="A3" s="6"/>
      <c r="B3" s="3"/>
      <c r="C3" s="3"/>
      <c r="D3" s="3"/>
      <c r="E3" s="3"/>
      <c r="F3" s="3"/>
      <c r="G3" s="3"/>
      <c r="H3" s="3"/>
      <c r="I3" s="3"/>
      <c r="J3" s="7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</row>
    <row r="4" spans="1:55" ht="14.4" x14ac:dyDescent="0.3">
      <c r="A4" s="8"/>
      <c r="B4" s="4"/>
      <c r="C4" s="2" t="s">
        <v>2</v>
      </c>
      <c r="D4" s="2" t="s">
        <v>3</v>
      </c>
      <c r="E4" s="408" t="s">
        <v>4</v>
      </c>
      <c r="F4" s="408"/>
      <c r="G4" s="408"/>
      <c r="H4" s="9"/>
      <c r="I4" s="2" t="str">
        <f>"Until  "&amp;TEXT(B12,"m/dd")</f>
        <v>Until  3/14</v>
      </c>
      <c r="J4" s="10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</row>
    <row r="5" spans="1:55" ht="17.25" customHeight="1" x14ac:dyDescent="0.3">
      <c r="A5" s="8"/>
      <c r="B5" s="4"/>
      <c r="C5" s="11">
        <f>Setup!B66</f>
        <v>2156</v>
      </c>
      <c r="D5" s="12">
        <f>Engine!AU245</f>
        <v>1447474.5</v>
      </c>
      <c r="E5" s="404">
        <f>COUNTIF(Setup!J3:J26,"Yes")</f>
        <v>15</v>
      </c>
      <c r="F5" s="404"/>
      <c r="G5" s="404"/>
      <c r="H5" s="9"/>
      <c r="I5" s="1" t="str">
        <f ca="1">_xlfn.DAYS(B12,TODAY()) &amp; " days"</f>
        <v>9 days</v>
      </c>
      <c r="J5" s="10"/>
      <c r="K5" s="3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</row>
    <row r="6" spans="1:55" ht="8.25" customHeight="1" x14ac:dyDescent="0.3">
      <c r="A6" s="8"/>
      <c r="B6" s="4"/>
      <c r="C6" s="11"/>
      <c r="D6" s="12"/>
      <c r="E6" s="1"/>
      <c r="F6" s="1"/>
      <c r="G6" s="1"/>
      <c r="H6" s="9"/>
      <c r="I6" s="1"/>
      <c r="J6" s="10"/>
      <c r="K6" s="3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</row>
    <row r="7" spans="1:55" ht="14.4" x14ac:dyDescent="0.3">
      <c r="A7" s="8"/>
      <c r="B7" s="4"/>
      <c r="C7" s="2" t="s">
        <v>5</v>
      </c>
      <c r="D7" s="2" t="s">
        <v>6</v>
      </c>
      <c r="E7" s="408" t="s">
        <v>7</v>
      </c>
      <c r="F7" s="408"/>
      <c r="G7" s="408"/>
      <c r="H7" s="9"/>
      <c r="I7" s="2" t="str">
        <f>"Until  "&amp;TEXT(B16,"m/dd")</f>
        <v>Until  6/03</v>
      </c>
      <c r="J7" s="10"/>
      <c r="K7" s="3"/>
      <c r="L7" s="3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</row>
    <row r="8" spans="1:55" ht="17.25" customHeight="1" x14ac:dyDescent="0.3">
      <c r="A8" s="8"/>
      <c r="B8" s="4"/>
      <c r="C8" s="11">
        <f>Setup!D66</f>
        <v>4006</v>
      </c>
      <c r="D8" s="12">
        <f>Engine!AU244</f>
        <v>1522568.5</v>
      </c>
      <c r="E8" s="404">
        <f>COUNTIF(C12:C35,"&lt;&gt;-")</f>
        <v>19</v>
      </c>
      <c r="F8" s="404"/>
      <c r="G8" s="404"/>
      <c r="H8" s="9"/>
      <c r="I8" s="1" t="str">
        <f ca="1">_xlfn.DAYS(B16,TODAY()) &amp; " days"</f>
        <v>90 days</v>
      </c>
      <c r="J8" s="10"/>
      <c r="K8" s="3"/>
      <c r="L8" s="3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</row>
    <row r="9" spans="1:55" ht="14.4" x14ac:dyDescent="0.3">
      <c r="A9" s="8"/>
      <c r="B9" s="4"/>
      <c r="C9" s="9"/>
      <c r="D9" s="9"/>
      <c r="E9" s="9"/>
      <c r="F9" s="9"/>
      <c r="G9" s="9"/>
      <c r="H9" s="9"/>
      <c r="I9" s="9"/>
      <c r="J9" s="13"/>
      <c r="K9" s="3"/>
      <c r="L9" s="3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</row>
    <row r="10" spans="1:55" ht="15.75" customHeight="1" x14ac:dyDescent="0.3">
      <c r="A10" s="405" t="s">
        <v>8</v>
      </c>
      <c r="B10" s="405"/>
      <c r="C10" s="405"/>
      <c r="D10" s="405"/>
      <c r="E10" s="405"/>
      <c r="F10" s="405"/>
      <c r="G10" s="405"/>
      <c r="H10" s="405"/>
      <c r="I10" s="405"/>
      <c r="J10" s="405"/>
      <c r="K10" s="3"/>
      <c r="L10" s="3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</row>
    <row r="11" spans="1:55" ht="15.75" customHeight="1" x14ac:dyDescent="0.3">
      <c r="A11" s="14" t="s">
        <v>9</v>
      </c>
      <c r="B11" s="15" t="s">
        <v>10</v>
      </c>
      <c r="C11" s="15" t="s">
        <v>11</v>
      </c>
      <c r="D11" s="15" t="s">
        <v>12</v>
      </c>
      <c r="E11" s="15" t="s">
        <v>13</v>
      </c>
      <c r="F11" s="15" t="s">
        <v>14</v>
      </c>
      <c r="G11" s="15" t="s">
        <v>15</v>
      </c>
      <c r="H11" s="15" t="s">
        <v>16</v>
      </c>
      <c r="I11" s="15" t="s">
        <v>17</v>
      </c>
      <c r="J11" s="16" t="s">
        <v>18</v>
      </c>
      <c r="K11" s="3"/>
      <c r="L11" s="3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</row>
    <row r="12" spans="1:55" ht="14.4" x14ac:dyDescent="0.3">
      <c r="A12" s="17">
        <f>Setup!A3</f>
        <v>1</v>
      </c>
      <c r="B12" s="18">
        <f>Setup!B3</f>
        <v>46095</v>
      </c>
      <c r="C12" s="19" t="str">
        <f>Setup!C3</f>
        <v>Saturday</v>
      </c>
      <c r="D12" s="19" t="str">
        <f>Setup!D3</f>
        <v>Chattanooga Red Wolves SC</v>
      </c>
      <c r="E12" s="20" t="str">
        <f>Setup!F3</f>
        <v>D</v>
      </c>
      <c r="F12" s="19" t="str">
        <f>Setup!I3</f>
        <v>No</v>
      </c>
      <c r="G12" s="21" t="str">
        <f>Setup!J3</f>
        <v>No</v>
      </c>
      <c r="H12" s="19" t="str">
        <f>Setup!H3</f>
        <v>No</v>
      </c>
      <c r="I12" s="22">
        <f>Engine!AE12</f>
        <v>1635</v>
      </c>
      <c r="J12" s="23">
        <f>Engine!AU12</f>
        <v>14352</v>
      </c>
      <c r="K12" s="3"/>
      <c r="L12" s="3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</row>
    <row r="13" spans="1:55" ht="14.4" x14ac:dyDescent="0.3">
      <c r="A13" s="24">
        <f>Setup!A4</f>
        <v>2</v>
      </c>
      <c r="B13" s="25">
        <f>Setup!B4</f>
        <v>46106</v>
      </c>
      <c r="C13" s="26" t="str">
        <f>Setup!C4</f>
        <v>Wednesday</v>
      </c>
      <c r="D13" s="26" t="str">
        <f>Setup!D4</f>
        <v>New York Cosmos</v>
      </c>
      <c r="E13" s="27" t="str">
        <f>Setup!F4</f>
        <v>D</v>
      </c>
      <c r="F13" s="26" t="str">
        <f>Setup!I4</f>
        <v>No</v>
      </c>
      <c r="G13" s="28" t="str">
        <f>Setup!J4</f>
        <v>No</v>
      </c>
      <c r="H13" s="26" t="str">
        <f>Setup!H4</f>
        <v>No</v>
      </c>
      <c r="I13" s="29">
        <f>Engine!AE22</f>
        <v>1657</v>
      </c>
      <c r="J13" s="30">
        <f>Engine!AU22</f>
        <v>11972</v>
      </c>
      <c r="K13" s="3"/>
      <c r="L13" s="3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</row>
    <row r="14" spans="1:55" ht="14.4" x14ac:dyDescent="0.3">
      <c r="A14" s="24">
        <f>Setup!A5</f>
        <v>3</v>
      </c>
      <c r="B14" s="25">
        <f>Setup!B5</f>
        <v>46110</v>
      </c>
      <c r="C14" s="26" t="str">
        <f>Setup!C5</f>
        <v>Sunday</v>
      </c>
      <c r="D14" s="26" t="str">
        <f>Setup!D5</f>
        <v>Westchester SC</v>
      </c>
      <c r="E14" s="27" t="str">
        <f>Setup!F5</f>
        <v>D</v>
      </c>
      <c r="F14" s="26" t="str">
        <f>Setup!I5</f>
        <v>No</v>
      </c>
      <c r="G14" s="28" t="str">
        <f>Setup!J5</f>
        <v>No</v>
      </c>
      <c r="H14" s="26" t="str">
        <f>Setup!H5</f>
        <v>No</v>
      </c>
      <c r="I14" s="29">
        <f>Engine!AE32</f>
        <v>1657</v>
      </c>
      <c r="J14" s="30">
        <f>Engine!AU32</f>
        <v>11972</v>
      </c>
      <c r="K14" s="3"/>
      <c r="L14" s="3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</row>
    <row r="15" spans="1:55" ht="14.4" x14ac:dyDescent="0.3">
      <c r="A15" s="24">
        <f>Setup!A6</f>
        <v>4</v>
      </c>
      <c r="B15" s="25">
        <f>Setup!B6</f>
        <v>46151</v>
      </c>
      <c r="C15" s="26" t="str">
        <f>Setup!C6</f>
        <v>Saturday</v>
      </c>
      <c r="D15" s="26" t="str">
        <f>Setup!D6</f>
        <v>Richmond Kickers</v>
      </c>
      <c r="E15" s="27" t="str">
        <f>Setup!F6</f>
        <v>C</v>
      </c>
      <c r="F15" s="26" t="str">
        <f>Setup!I6</f>
        <v>No</v>
      </c>
      <c r="G15" s="28" t="str">
        <f>Setup!J6</f>
        <v>Yes</v>
      </c>
      <c r="H15" s="26" t="str">
        <f>Setup!H6</f>
        <v>No</v>
      </c>
      <c r="I15" s="29">
        <f>Engine!AE42</f>
        <v>1577</v>
      </c>
      <c r="J15" s="30">
        <f>Engine!AU42</f>
        <v>36798</v>
      </c>
      <c r="K15" s="3"/>
      <c r="L15" s="3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</row>
    <row r="16" spans="1:55" ht="14.4" x14ac:dyDescent="0.3">
      <c r="A16" s="24">
        <f>Setup!A7</f>
        <v>5</v>
      </c>
      <c r="B16" s="25">
        <f>Setup!B7</f>
        <v>46176</v>
      </c>
      <c r="C16" s="26" t="str">
        <f>Setup!C7</f>
        <v>Wednesday</v>
      </c>
      <c r="D16" s="26" t="str">
        <f>Setup!D7</f>
        <v>Forward Madison FC</v>
      </c>
      <c r="E16" s="27" t="str">
        <f>Setup!F7</f>
        <v>A</v>
      </c>
      <c r="F16" s="26" t="str">
        <f>Setup!I7</f>
        <v>Yes</v>
      </c>
      <c r="G16" s="26" t="str">
        <f>Setup!J7</f>
        <v>Yes</v>
      </c>
      <c r="H16" s="26" t="str">
        <f>Setup!H7</f>
        <v>Yes</v>
      </c>
      <c r="I16" s="29">
        <f>Engine!AE52</f>
        <v>4007</v>
      </c>
      <c r="J16" s="30">
        <f>Engine!AU52</f>
        <v>126791.5</v>
      </c>
      <c r="K16" s="3"/>
      <c r="L16" s="3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</row>
    <row r="17" spans="1:55" ht="14.4" x14ac:dyDescent="0.3">
      <c r="A17" s="24">
        <f>Setup!A8</f>
        <v>6</v>
      </c>
      <c r="B17" s="25">
        <f>Setup!B8</f>
        <v>46183</v>
      </c>
      <c r="C17" s="26" t="str">
        <f>Setup!C8</f>
        <v>Wednesday</v>
      </c>
      <c r="D17" s="26" t="str">
        <f>Setup!D8</f>
        <v>Loudoun United FC</v>
      </c>
      <c r="E17" s="27" t="str">
        <f>Setup!F8</f>
        <v>C</v>
      </c>
      <c r="F17" s="26" t="str">
        <f>Setup!I8</f>
        <v>Yes</v>
      </c>
      <c r="G17" s="26" t="str">
        <f>Setup!J8</f>
        <v>Yes</v>
      </c>
      <c r="H17" s="26" t="str">
        <f>Setup!H8</f>
        <v>Yes</v>
      </c>
      <c r="I17" s="29">
        <f>Engine!AE62</f>
        <v>2937</v>
      </c>
      <c r="J17" s="30">
        <f>Engine!AU62</f>
        <v>77574.5</v>
      </c>
      <c r="K17" s="3"/>
      <c r="L17" s="3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</row>
    <row r="18" spans="1:55" ht="14.4" x14ac:dyDescent="0.3">
      <c r="A18" s="24">
        <f>Setup!A9</f>
        <v>7</v>
      </c>
      <c r="B18" s="25">
        <f>Setup!B9</f>
        <v>46193</v>
      </c>
      <c r="C18" s="26" t="str">
        <f>Setup!C9</f>
        <v>Saturday</v>
      </c>
      <c r="D18" s="26" t="str">
        <f>Setup!D9</f>
        <v>AV Alta FC</v>
      </c>
      <c r="E18" s="27" t="str">
        <f>Setup!F9</f>
        <v>B</v>
      </c>
      <c r="F18" s="26" t="str">
        <f>Setup!I9</f>
        <v>Yes</v>
      </c>
      <c r="G18" s="26" t="str">
        <f>Setup!J9</f>
        <v>Yes</v>
      </c>
      <c r="H18" s="26" t="str">
        <f>Setup!H9</f>
        <v>Yes</v>
      </c>
      <c r="I18" s="29">
        <f>Engine!AE72</f>
        <v>3550</v>
      </c>
      <c r="J18" s="30">
        <f>Engine!AU72</f>
        <v>108852</v>
      </c>
      <c r="K18" s="3"/>
      <c r="L18" s="3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</row>
    <row r="19" spans="1:55" ht="14.4" x14ac:dyDescent="0.3">
      <c r="A19" s="24">
        <f>Setup!A10</f>
        <v>8</v>
      </c>
      <c r="B19" s="25">
        <f>Setup!B10</f>
        <v>46211</v>
      </c>
      <c r="C19" s="26" t="str">
        <f>Setup!C10</f>
        <v>Wednesday</v>
      </c>
      <c r="D19" s="26" t="str">
        <f>Setup!D10</f>
        <v>Sarasota Paradise</v>
      </c>
      <c r="E19" s="27" t="str">
        <f>Setup!F10</f>
        <v>C</v>
      </c>
      <c r="F19" s="26" t="str">
        <f>Setup!I10</f>
        <v>Yes</v>
      </c>
      <c r="G19" s="26" t="str">
        <f>Setup!J10</f>
        <v>Yes</v>
      </c>
      <c r="H19" s="26" t="str">
        <f>Setup!H10</f>
        <v>Yes</v>
      </c>
      <c r="I19" s="29">
        <f>Engine!AE82</f>
        <v>2937</v>
      </c>
      <c r="J19" s="30">
        <f>Engine!AU82</f>
        <v>77574.5</v>
      </c>
      <c r="K19" s="3"/>
      <c r="L19" s="3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</row>
    <row r="20" spans="1:55" ht="14.4" x14ac:dyDescent="0.3">
      <c r="A20" s="24">
        <f>Setup!A11</f>
        <v>9</v>
      </c>
      <c r="B20" s="25">
        <f>Setup!B11</f>
        <v>46214</v>
      </c>
      <c r="C20" s="26" t="str">
        <f>Setup!C11</f>
        <v>Saturday</v>
      </c>
      <c r="D20" s="26" t="str">
        <f>Setup!D11</f>
        <v>Richmond Kickers</v>
      </c>
      <c r="E20" s="27" t="str">
        <f>Setup!F11</f>
        <v>B</v>
      </c>
      <c r="F20" s="26" t="str">
        <f>Setup!I11</f>
        <v>Yes</v>
      </c>
      <c r="G20" s="26" t="str">
        <f>Setup!J11</f>
        <v>Yes</v>
      </c>
      <c r="H20" s="26" t="str">
        <f>Setup!H11</f>
        <v>Yes</v>
      </c>
      <c r="I20" s="29">
        <f>Engine!AE92</f>
        <v>3550</v>
      </c>
      <c r="J20" s="30">
        <f>Engine!AU92</f>
        <v>108852</v>
      </c>
      <c r="K20" s="3"/>
      <c r="L20" s="3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</row>
    <row r="21" spans="1:55" ht="14.4" x14ac:dyDescent="0.3">
      <c r="A21" s="24">
        <f>Setup!A12</f>
        <v>10</v>
      </c>
      <c r="B21" s="25">
        <f>Setup!B12</f>
        <v>46232</v>
      </c>
      <c r="C21" s="26" t="str">
        <f>Setup!C12</f>
        <v>Wednesday</v>
      </c>
      <c r="D21" s="26" t="str">
        <f>Setup!D12</f>
        <v>Athletic Club Boise</v>
      </c>
      <c r="E21" s="27" t="str">
        <f>Setup!F12</f>
        <v>C</v>
      </c>
      <c r="F21" s="26" t="str">
        <f>Setup!I12</f>
        <v>Yes</v>
      </c>
      <c r="G21" s="26" t="str">
        <f>Setup!J12</f>
        <v>Yes</v>
      </c>
      <c r="H21" s="26" t="str">
        <f>Setup!H12</f>
        <v>Yes</v>
      </c>
      <c r="I21" s="29">
        <f>Engine!AE102</f>
        <v>2937</v>
      </c>
      <c r="J21" s="30">
        <f>Engine!AU102</f>
        <v>77574.5</v>
      </c>
      <c r="K21" s="3"/>
      <c r="L21" s="3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</row>
    <row r="22" spans="1:55" ht="14.4" x14ac:dyDescent="0.3">
      <c r="A22" s="24">
        <f>Setup!A13</f>
        <v>11</v>
      </c>
      <c r="B22" s="25">
        <f>Setup!B13</f>
        <v>46235</v>
      </c>
      <c r="C22" s="26" t="str">
        <f>Setup!C13</f>
        <v>Saturday</v>
      </c>
      <c r="D22" s="26" t="str">
        <f>Setup!D13</f>
        <v>Portland Hearts of Pine</v>
      </c>
      <c r="E22" s="27" t="str">
        <f>Setup!F13</f>
        <v>B</v>
      </c>
      <c r="F22" s="26" t="str">
        <f>Setup!I13</f>
        <v>Yes</v>
      </c>
      <c r="G22" s="26" t="str">
        <f>Setup!J13</f>
        <v>Yes</v>
      </c>
      <c r="H22" s="26" t="str">
        <f>Setup!H13</f>
        <v>Yes</v>
      </c>
      <c r="I22" s="29">
        <f>Engine!AE112</f>
        <v>3550</v>
      </c>
      <c r="J22" s="30">
        <f>Engine!AU112</f>
        <v>108852</v>
      </c>
      <c r="K22" s="3"/>
      <c r="L22" s="3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</row>
    <row r="23" spans="1:55" ht="14.4" x14ac:dyDescent="0.3">
      <c r="A23" s="24">
        <f>Setup!A14</f>
        <v>12</v>
      </c>
      <c r="B23" s="25">
        <f>Setup!B14</f>
        <v>46249</v>
      </c>
      <c r="C23" s="26" t="str">
        <f>Setup!C14</f>
        <v>Saturday</v>
      </c>
      <c r="D23" s="26" t="str">
        <f>Setup!D14</f>
        <v>One Knoxville SC</v>
      </c>
      <c r="E23" s="27" t="str">
        <f>Setup!F14</f>
        <v>B</v>
      </c>
      <c r="F23" s="26" t="str">
        <f>Setup!I14</f>
        <v>Yes</v>
      </c>
      <c r="G23" s="26" t="str">
        <f>Setup!J14</f>
        <v>Yes</v>
      </c>
      <c r="H23" s="26" t="str">
        <f>Setup!H14</f>
        <v>Yes</v>
      </c>
      <c r="I23" s="29">
        <f>Engine!AE122</f>
        <v>3550</v>
      </c>
      <c r="J23" s="30">
        <f>Engine!AU122</f>
        <v>108852</v>
      </c>
      <c r="K23" s="3"/>
      <c r="L23" s="3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</row>
    <row r="24" spans="1:55" ht="14.4" x14ac:dyDescent="0.3">
      <c r="A24" s="24">
        <f>Setup!A15</f>
        <v>13</v>
      </c>
      <c r="B24" s="25">
        <f>Setup!B15</f>
        <v>46263</v>
      </c>
      <c r="C24" s="26" t="str">
        <f>Setup!C15</f>
        <v>Saturday</v>
      </c>
      <c r="D24" s="26" t="str">
        <f>Setup!D15</f>
        <v>FC Naples</v>
      </c>
      <c r="E24" s="27" t="str">
        <f>Setup!F15</f>
        <v>B</v>
      </c>
      <c r="F24" s="26" t="str">
        <f>Setup!I15</f>
        <v>Yes</v>
      </c>
      <c r="G24" s="26" t="str">
        <f>Setup!J15</f>
        <v>Yes</v>
      </c>
      <c r="H24" s="26" t="str">
        <f>Setup!H15</f>
        <v>Yes</v>
      </c>
      <c r="I24" s="29">
        <f>Engine!AE132</f>
        <v>3550</v>
      </c>
      <c r="J24" s="30">
        <f>Engine!AU132</f>
        <v>108852</v>
      </c>
      <c r="K24" s="3"/>
      <c r="L24" s="3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</row>
    <row r="25" spans="1:55" ht="14.4" x14ac:dyDescent="0.3">
      <c r="A25" s="24">
        <f>Setup!A16</f>
        <v>14</v>
      </c>
      <c r="B25" s="25">
        <f>Setup!B16</f>
        <v>46277</v>
      </c>
      <c r="C25" s="26" t="str">
        <f>Setup!C16</f>
        <v>Saturday</v>
      </c>
      <c r="D25" s="26" t="str">
        <f>Setup!D16</f>
        <v>Fort Wayne FC</v>
      </c>
      <c r="E25" s="27" t="str">
        <f>Setup!F16</f>
        <v>B</v>
      </c>
      <c r="F25" s="26" t="str">
        <f>Setup!I16</f>
        <v>Yes</v>
      </c>
      <c r="G25" s="26" t="str">
        <f>Setup!J16</f>
        <v>Yes</v>
      </c>
      <c r="H25" s="26" t="str">
        <f>Setup!H16</f>
        <v>Yes</v>
      </c>
      <c r="I25" s="29">
        <f>Engine!AE142</f>
        <v>3550</v>
      </c>
      <c r="J25" s="30">
        <f>Engine!AU142</f>
        <v>108852</v>
      </c>
      <c r="K25" s="3"/>
      <c r="L25" s="3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</row>
    <row r="26" spans="1:55" ht="14.4" x14ac:dyDescent="0.3">
      <c r="A26" s="24">
        <f>Setup!A17</f>
        <v>15</v>
      </c>
      <c r="B26" s="25">
        <f>Setup!B17</f>
        <v>46281</v>
      </c>
      <c r="C26" s="26" t="str">
        <f>Setup!C17</f>
        <v>Wednesday</v>
      </c>
      <c r="D26" s="26" t="str">
        <f>Setup!D17</f>
        <v>Corpus Christi FC</v>
      </c>
      <c r="E26" s="27" t="str">
        <f>Setup!F17</f>
        <v>C</v>
      </c>
      <c r="F26" s="26" t="str">
        <f>Setup!I17</f>
        <v>Yes</v>
      </c>
      <c r="G26" s="28" t="str">
        <f>Setup!J17</f>
        <v>No</v>
      </c>
      <c r="H26" s="26" t="str">
        <f>Setup!H17</f>
        <v>Yes</v>
      </c>
      <c r="I26" s="29">
        <f>Engine!AE152</f>
        <v>2937</v>
      </c>
      <c r="J26" s="30">
        <f>Engine!AU152</f>
        <v>44055</v>
      </c>
      <c r="K26" s="3"/>
      <c r="L26" s="3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</row>
    <row r="27" spans="1:55" ht="14.4" x14ac:dyDescent="0.3">
      <c r="A27" s="24">
        <f>Setup!A18</f>
        <v>16</v>
      </c>
      <c r="B27" s="25">
        <f>Setup!B18</f>
        <v>46291</v>
      </c>
      <c r="C27" s="26" t="str">
        <f>Setup!C18</f>
        <v>Saturday</v>
      </c>
      <c r="D27" s="26" t="str">
        <f>Setup!D18</f>
        <v>Union Omaha</v>
      </c>
      <c r="E27" s="27" t="str">
        <f>Setup!F18</f>
        <v>B</v>
      </c>
      <c r="F27" s="26" t="str">
        <f>Setup!I18</f>
        <v>Yes</v>
      </c>
      <c r="G27" s="26" t="str">
        <f>Setup!J18</f>
        <v>Yes</v>
      </c>
      <c r="H27" s="26" t="str">
        <f>Setup!H18</f>
        <v>Yes</v>
      </c>
      <c r="I27" s="29">
        <f>Engine!AE162</f>
        <v>3550</v>
      </c>
      <c r="J27" s="30">
        <f>Engine!AU162</f>
        <v>108852</v>
      </c>
      <c r="K27" s="3"/>
      <c r="L27" s="3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</row>
    <row r="28" spans="1:55" ht="14.4" x14ac:dyDescent="0.3">
      <c r="A28" s="245">
        <f>Setup!A19</f>
        <v>17</v>
      </c>
      <c r="B28" s="246">
        <f>Setup!B19</f>
        <v>46295</v>
      </c>
      <c r="C28" s="28" t="str">
        <f>Setup!C19</f>
        <v>Wednesday</v>
      </c>
      <c r="D28" s="28" t="str">
        <f>Setup!D19</f>
        <v>South Georgia Tormenta FC</v>
      </c>
      <c r="E28" s="247" t="str">
        <f>Setup!F19</f>
        <v>C</v>
      </c>
      <c r="F28" s="28" t="str">
        <f>Setup!I19</f>
        <v>Yes</v>
      </c>
      <c r="G28" s="28" t="str">
        <f>Setup!J19</f>
        <v>Yes</v>
      </c>
      <c r="H28" s="28" t="str">
        <f>Setup!H19</f>
        <v>Yes</v>
      </c>
      <c r="I28" s="248">
        <f>Engine!AE172</f>
        <v>2937</v>
      </c>
      <c r="J28" s="249">
        <f>Engine!AU172</f>
        <v>77574.5</v>
      </c>
      <c r="K28" s="364" t="s">
        <v>350</v>
      </c>
      <c r="L28" s="3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</row>
    <row r="29" spans="1:55" ht="14.4" x14ac:dyDescent="0.3">
      <c r="A29" s="24">
        <f>Setup!A20</f>
        <v>18</v>
      </c>
      <c r="B29" s="25">
        <f>Setup!B20</f>
        <v>46309</v>
      </c>
      <c r="C29" s="26" t="str">
        <f>Setup!C20</f>
        <v>Wednesday</v>
      </c>
      <c r="D29" s="26" t="str">
        <f>Setup!D20</f>
        <v>Spokane Velocity FC</v>
      </c>
      <c r="E29" s="27" t="str">
        <f>Setup!F20</f>
        <v>C</v>
      </c>
      <c r="F29" s="26" t="str">
        <f>Setup!I20</f>
        <v>Yes</v>
      </c>
      <c r="G29" s="26" t="str">
        <f>Setup!J20</f>
        <v>Yes</v>
      </c>
      <c r="H29" s="26" t="str">
        <f>Setup!H20</f>
        <v>Yes</v>
      </c>
      <c r="I29" s="29">
        <f>Engine!AE182</f>
        <v>2937</v>
      </c>
      <c r="J29" s="30">
        <f>Engine!AU182</f>
        <v>77574.5</v>
      </c>
      <c r="K29" s="3"/>
      <c r="L29" s="3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</row>
    <row r="30" spans="1:55" ht="14.4" x14ac:dyDescent="0.3">
      <c r="A30" s="24">
        <f>Setup!A21</f>
        <v>19</v>
      </c>
      <c r="B30" s="25">
        <f>Setup!B21</f>
        <v>46312</v>
      </c>
      <c r="C30" s="26" t="str">
        <f>Setup!C21</f>
        <v>Saturday</v>
      </c>
      <c r="D30" s="26" t="str">
        <f>Setup!D21</f>
        <v>Charlotte Independence</v>
      </c>
      <c r="E30" s="27" t="str">
        <f>Setup!F21</f>
        <v>A</v>
      </c>
      <c r="F30" s="26" t="str">
        <f>Setup!I21</f>
        <v>Yes</v>
      </c>
      <c r="G30" s="26" t="str">
        <f>Setup!J21</f>
        <v>Yes</v>
      </c>
      <c r="H30" s="26" t="str">
        <f>Setup!H21</f>
        <v>Yes</v>
      </c>
      <c r="I30" s="29">
        <f>Engine!AE192</f>
        <v>4007</v>
      </c>
      <c r="J30" s="30">
        <f>Engine!AU192</f>
        <v>126791.5</v>
      </c>
      <c r="K30" s="3"/>
      <c r="L30" s="3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</row>
    <row r="31" spans="1:55" ht="14.4" x14ac:dyDescent="0.3">
      <c r="A31" s="31">
        <f>Setup!A22</f>
        <v>20</v>
      </c>
      <c r="B31" s="32" t="str">
        <f>Setup!B22</f>
        <v>-</v>
      </c>
      <c r="C31" s="33" t="str">
        <f>Setup!C22</f>
        <v>-</v>
      </c>
      <c r="D31" s="26"/>
      <c r="E31" s="34" t="str">
        <f>Setup!F22</f>
        <v>B</v>
      </c>
      <c r="F31" s="33" t="str">
        <f>Setup!I22</f>
        <v>No</v>
      </c>
      <c r="G31" s="26" t="str">
        <f>Setup!J22</f>
        <v>No</v>
      </c>
      <c r="H31" s="26" t="str">
        <f>Setup!H22</f>
        <v>No</v>
      </c>
      <c r="I31" s="35">
        <f>Engine!AE202</f>
        <v>0</v>
      </c>
      <c r="J31" s="36">
        <f>Engine!AU202</f>
        <v>0</v>
      </c>
      <c r="K31" s="364" t="s">
        <v>19</v>
      </c>
      <c r="L31" s="3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</row>
    <row r="32" spans="1:55" ht="14.4" x14ac:dyDescent="0.3">
      <c r="A32" s="37">
        <f>Setup!A23</f>
        <v>21</v>
      </c>
      <c r="B32" s="38" t="str">
        <f>Setup!B23</f>
        <v>-</v>
      </c>
      <c r="C32" s="39" t="str">
        <f>Setup!C23</f>
        <v>-</v>
      </c>
      <c r="D32" s="39" t="str">
        <f>Setup!D23</f>
        <v>-</v>
      </c>
      <c r="E32" s="40" t="str">
        <f>Setup!F23</f>
        <v>B</v>
      </c>
      <c r="F32" s="39" t="str">
        <f>Setup!I23</f>
        <v>No</v>
      </c>
      <c r="G32" s="39" t="str">
        <f>Setup!J23</f>
        <v>No</v>
      </c>
      <c r="H32" s="39" t="str">
        <f>Setup!H23</f>
        <v>No</v>
      </c>
      <c r="I32" s="41">
        <f>Engine!AE212</f>
        <v>0</v>
      </c>
      <c r="J32" s="42">
        <f>Engine!AU212</f>
        <v>0</v>
      </c>
      <c r="K32" s="3"/>
      <c r="L32" s="3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</row>
    <row r="33" spans="1:55" ht="14.4" x14ac:dyDescent="0.3">
      <c r="A33" s="37">
        <f>Setup!A24</f>
        <v>22</v>
      </c>
      <c r="B33" s="38" t="str">
        <f>Setup!B24</f>
        <v>-</v>
      </c>
      <c r="C33" s="39" t="str">
        <f>Setup!C24</f>
        <v>-</v>
      </c>
      <c r="D33" s="39" t="str">
        <f>Setup!D24</f>
        <v>-</v>
      </c>
      <c r="E33" s="40" t="str">
        <f>Setup!F24</f>
        <v>B</v>
      </c>
      <c r="F33" s="39" t="str">
        <f>Setup!I24</f>
        <v>No</v>
      </c>
      <c r="G33" s="39" t="str">
        <f>Setup!J24</f>
        <v>No</v>
      </c>
      <c r="H33" s="39" t="str">
        <f>Setup!H24</f>
        <v>No</v>
      </c>
      <c r="I33" s="41">
        <f>Engine!AE222</f>
        <v>0</v>
      </c>
      <c r="J33" s="42">
        <f>Engine!AU222</f>
        <v>0</v>
      </c>
      <c r="K33" s="3"/>
      <c r="L33" s="3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</row>
    <row r="34" spans="1:55" ht="14.4" x14ac:dyDescent="0.3">
      <c r="A34" s="37">
        <f>Setup!A25</f>
        <v>23</v>
      </c>
      <c r="B34" s="38" t="str">
        <f>Setup!B25</f>
        <v>-</v>
      </c>
      <c r="C34" s="39" t="str">
        <f>Setup!C25</f>
        <v>-</v>
      </c>
      <c r="D34" s="39" t="str">
        <f>Setup!D25</f>
        <v>-</v>
      </c>
      <c r="E34" s="40" t="str">
        <f>Setup!F25</f>
        <v>B</v>
      </c>
      <c r="F34" s="39" t="str">
        <f>Setup!I25</f>
        <v>No</v>
      </c>
      <c r="G34" s="39" t="str">
        <f>Setup!J25</f>
        <v>No</v>
      </c>
      <c r="H34" s="39" t="str">
        <f>Setup!H25</f>
        <v>No</v>
      </c>
      <c r="I34" s="41">
        <f>Engine!AE232</f>
        <v>0</v>
      </c>
      <c r="J34" s="42">
        <f>Engine!AU232</f>
        <v>0</v>
      </c>
      <c r="K34" s="3"/>
      <c r="L34" s="3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</row>
    <row r="35" spans="1:55" ht="15.75" customHeight="1" thickBot="1" x14ac:dyDescent="0.35">
      <c r="A35" s="43">
        <f>Setup!A26</f>
        <v>24</v>
      </c>
      <c r="B35" s="44" t="str">
        <f>Setup!B26</f>
        <v>-</v>
      </c>
      <c r="C35" s="45" t="str">
        <f>Setup!C26</f>
        <v>-</v>
      </c>
      <c r="D35" s="45" t="str">
        <f>Setup!D26</f>
        <v>-</v>
      </c>
      <c r="E35" s="46" t="str">
        <f>Setup!F26</f>
        <v>B</v>
      </c>
      <c r="F35" s="45" t="str">
        <f>Setup!I26</f>
        <v>No</v>
      </c>
      <c r="G35" s="45" t="str">
        <f>Setup!J26</f>
        <v>No</v>
      </c>
      <c r="H35" s="45" t="str">
        <f>Setup!H26</f>
        <v>No</v>
      </c>
      <c r="I35" s="47">
        <f>Engine!AE242</f>
        <v>0</v>
      </c>
      <c r="J35" s="48">
        <f>Engine!AU242</f>
        <v>0</v>
      </c>
      <c r="K35" s="3"/>
      <c r="L35" s="3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</row>
    <row r="36" spans="1:55" thickBot="1" x14ac:dyDescent="0.35">
      <c r="A36" s="49"/>
      <c r="B36" s="50"/>
      <c r="C36" s="50"/>
      <c r="D36" s="51" t="s">
        <v>20</v>
      </c>
      <c r="E36" s="52"/>
      <c r="F36" s="52"/>
      <c r="G36" s="53">
        <f>COUNTIF(G12:G35,"Yes")</f>
        <v>15</v>
      </c>
      <c r="H36" s="54"/>
      <c r="I36" s="55">
        <f>SUM(I12:I35)</f>
        <v>57012</v>
      </c>
      <c r="J36" s="380">
        <f>SUM(J12:J35)</f>
        <v>1522568.5</v>
      </c>
      <c r="K36" s="3"/>
      <c r="L36" s="3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</row>
    <row r="37" spans="1:55" ht="14.4" x14ac:dyDescent="0.3">
      <c r="A37" s="49"/>
      <c r="B37" s="50"/>
      <c r="C37" s="50"/>
      <c r="D37" s="50"/>
      <c r="E37" s="52"/>
      <c r="F37" s="52"/>
      <c r="G37" s="53"/>
      <c r="H37" s="54"/>
      <c r="I37" s="54"/>
      <c r="J37" s="56"/>
      <c r="K37" s="3"/>
      <c r="L37" s="3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</row>
    <row r="38" spans="1:55" ht="14.4" x14ac:dyDescent="0.3">
      <c r="A38" s="57"/>
      <c r="B38" s="58"/>
      <c r="C38" s="58"/>
      <c r="D38" s="58"/>
      <c r="E38" s="59"/>
      <c r="F38" s="59"/>
      <c r="G38" s="60"/>
      <c r="H38" s="3"/>
      <c r="I38" s="3"/>
      <c r="J38" s="3"/>
      <c r="K38" s="3"/>
      <c r="L38" s="3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</row>
    <row r="39" spans="1:55" ht="14.4" x14ac:dyDescent="0.3">
      <c r="A39" s="57"/>
      <c r="B39" s="58"/>
      <c r="C39" s="58"/>
      <c r="D39" s="58"/>
      <c r="E39" s="59"/>
      <c r="F39" s="59"/>
      <c r="G39" s="60"/>
      <c r="H39" s="3"/>
      <c r="I39" s="3"/>
      <c r="J39" s="3"/>
      <c r="K39" s="3"/>
      <c r="L39" s="3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</row>
    <row r="40" spans="1:55" ht="14.4" x14ac:dyDescent="0.3">
      <c r="A40" s="57"/>
      <c r="B40" s="58"/>
      <c r="C40" s="58"/>
      <c r="D40" s="58"/>
      <c r="E40" s="59"/>
      <c r="F40" s="59"/>
      <c r="G40" s="60"/>
      <c r="H40" s="3"/>
      <c r="I40" s="3"/>
      <c r="J40" s="3"/>
      <c r="K40" s="3"/>
      <c r="L40" s="3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</row>
    <row r="41" spans="1:55" ht="14.4" x14ac:dyDescent="0.3">
      <c r="A41" s="57"/>
      <c r="B41" s="58"/>
      <c r="C41" s="58"/>
      <c r="D41" s="58"/>
      <c r="E41" s="59"/>
      <c r="F41" s="59"/>
      <c r="G41" s="60"/>
      <c r="H41" s="3"/>
      <c r="I41" s="3"/>
      <c r="J41" s="3"/>
      <c r="K41" s="3"/>
      <c r="L41" s="3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</row>
    <row r="42" spans="1:55" ht="14.4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</row>
    <row r="43" spans="1:55" ht="14.4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</row>
    <row r="44" spans="1:55" ht="14.4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</row>
    <row r="45" spans="1:55" ht="14.4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</row>
    <row r="46" spans="1:55" ht="14.4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</row>
    <row r="47" spans="1:55" ht="14.4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</row>
    <row r="48" spans="1:55" ht="14.4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</row>
    <row r="49" spans="1:55" ht="14.4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</row>
    <row r="50" spans="1:55" ht="14.4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</row>
    <row r="51" spans="1:55" ht="14.4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</row>
    <row r="52" spans="1:55" ht="14.4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</row>
    <row r="53" spans="1:55" ht="14.4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</row>
    <row r="54" spans="1:55" ht="14.4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</row>
    <row r="55" spans="1:55" ht="14.4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</row>
    <row r="56" spans="1:55" ht="14.4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</row>
    <row r="57" spans="1:55" ht="14.4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</row>
    <row r="58" spans="1:55" ht="14.4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</row>
    <row r="59" spans="1:55" ht="14.4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</row>
    <row r="60" spans="1:55" ht="14.4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</row>
    <row r="61" spans="1:55" ht="14.4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</row>
    <row r="62" spans="1:55" ht="14.4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</row>
    <row r="63" spans="1:55" ht="14.4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</row>
    <row r="64" spans="1:55" ht="14.4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</row>
    <row r="65" spans="1:55" ht="14.4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</row>
  </sheetData>
  <sheetProtection algorithmName="SHA-512" hashValue="ZyU0MEd+vIk+nzaHWT6WQiBp6Yc6YIDSaJcxspOjXyRz7sr+sCGDnocvCZDDE7DgSJXYuqoa7J65pEuL+US2Pg==" saltValue="SRdJ5tTleqgTY+hIYDffaQ==" spinCount="100000" sheet="1" objects="1" scenarios="1"/>
  <mergeCells count="7">
    <mergeCell ref="E8:G8"/>
    <mergeCell ref="A10:J10"/>
    <mergeCell ref="A1:J1"/>
    <mergeCell ref="A2:J2"/>
    <mergeCell ref="E4:G4"/>
    <mergeCell ref="E5:G5"/>
    <mergeCell ref="E7:G7"/>
  </mergeCell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2C5D2-2EDA-4300-9733-A96CD09B5618}">
  <dimension ref="A1:K63"/>
  <sheetViews>
    <sheetView topLeftCell="B1" workbookViewId="0">
      <selection activeCell="L42" sqref="L42"/>
    </sheetView>
  </sheetViews>
  <sheetFormatPr defaultRowHeight="14.4" x14ac:dyDescent="0.3"/>
  <cols>
    <col min="1" max="1" width="10.88671875" hidden="1" customWidth="1"/>
    <col min="2" max="2" width="5.88671875" bestFit="1" customWidth="1"/>
    <col min="3" max="3" width="24.5546875" bestFit="1" customWidth="1"/>
    <col min="4" max="5" width="8" bestFit="1" customWidth="1"/>
    <col min="6" max="6" width="11" customWidth="1"/>
    <col min="7" max="8" width="8" bestFit="1" customWidth="1"/>
    <col min="9" max="10" width="7.6640625" bestFit="1" customWidth="1"/>
    <col min="11" max="11" width="7.6640625" customWidth="1"/>
    <col min="13" max="13" width="31.6640625" bestFit="1" customWidth="1"/>
  </cols>
  <sheetData>
    <row r="1" spans="1:11" ht="17.399999999999999" x14ac:dyDescent="0.3">
      <c r="A1" s="412" t="s">
        <v>140</v>
      </c>
      <c r="B1" s="413"/>
      <c r="C1" s="413"/>
      <c r="D1" s="413"/>
      <c r="E1" s="413"/>
      <c r="F1" s="413"/>
      <c r="G1" s="413"/>
      <c r="H1" s="413"/>
      <c r="I1" s="413"/>
      <c r="J1" s="414"/>
    </row>
    <row r="2" spans="1:11" ht="15" thickBot="1" x14ac:dyDescent="0.35">
      <c r="A2" s="377" t="s">
        <v>141</v>
      </c>
      <c r="B2" s="378" t="s">
        <v>13</v>
      </c>
      <c r="C2" s="377" t="s">
        <v>28</v>
      </c>
      <c r="D2" s="308" t="s">
        <v>29</v>
      </c>
      <c r="E2" s="308" t="s">
        <v>30</v>
      </c>
      <c r="F2" s="308" t="s">
        <v>31</v>
      </c>
      <c r="G2" s="308" t="s">
        <v>32</v>
      </c>
      <c r="H2" s="308" t="s">
        <v>33</v>
      </c>
      <c r="I2" s="308" t="s">
        <v>34</v>
      </c>
      <c r="J2" s="309" t="s">
        <v>35</v>
      </c>
    </row>
    <row r="3" spans="1:11" x14ac:dyDescent="0.3">
      <c r="A3" s="277" t="s">
        <v>142</v>
      </c>
      <c r="B3" s="276" t="s">
        <v>56</v>
      </c>
      <c r="C3" s="277" t="s">
        <v>110</v>
      </c>
      <c r="D3" s="296" cm="1">
        <f t="array" ref="D3">IF($C3="Totals","-",
  IF(IFERROR(INDEX(Overrides!$D$6:$J$45,MATCH($A3,Overrides!$C$6:$C$45,0),COLUMN()-3),"")="",
    MROUND(VLOOKUP(D$2,Setup!$A$30:$B$36,2,FALSE)*VLOOKUP($C3,Setup!$A$40:$B$48,2,FALSE)*IF($C3="Season",1,VLOOKUP($B3,Setup!$A$52:$B$55,2,FALSE)),0.5),
    INDEX(Overrides!$D$6:$J$45,MATCH($A3,Overrides!$C$6:$C$45,0),COLUMN()-3)))</f>
        <v>65</v>
      </c>
      <c r="E3" s="296" cm="1">
        <f t="array" ref="E3">IF($C3="Totals","-",
  IF(IFERROR(INDEX(Overrides!$D$6:$J$45,MATCH($A3,Overrides!$C$6:$C$45,0),COLUMN()-3),"")="",
    MROUND(VLOOKUP(E$2,Setup!$A$30:$B$36,2,FALSE)*VLOOKUP($C3,Setup!$A$40:$B$48,2,FALSE)*IF($C3="Season",1,VLOOKUP($B3,Setup!$A$52:$B$55,2,FALSE)),0.5),
    INDEX(Overrides!$D$6:$J$45,MATCH($A3,Overrides!$C$6:$C$45,0),COLUMN()-3)))</f>
        <v>55</v>
      </c>
      <c r="F3" s="297" cm="1">
        <f t="array" ref="F3">IF($C3="Totals","-",
  IF(IFERROR(INDEX(Overrides!$D$6:$J$45,MATCH($A3,Overrides!$C$6:$C$45,0),COLUMN()-3),"")="",
    MROUND(VLOOKUP(F$2,Setup!$A$30:$B$36,2,FALSE)*VLOOKUP($C3,Setup!$A$40:$B$48,2,FALSE)*IF($C3="Season",1,VLOOKUP($B3,Setup!$A$52:$B$55,2,FALSE)),0.5),
    INDEX(Overrides!$D$6:$J$45,MATCH($A3,Overrides!$C$6:$C$45,0),COLUMN()-3)))</f>
        <v>49</v>
      </c>
      <c r="G3" s="297" cm="1">
        <f t="array" ref="G3">IF($C3="Totals","-",
  IF(IFERROR(INDEX(Overrides!$D$6:$J$45,MATCH($A3,Overrides!$C$6:$C$45,0),COLUMN()-3),"")="",
    MROUND(VLOOKUP(G$2,Setup!$A$30:$B$36,2,FALSE)*VLOOKUP($C3,Setup!$A$40:$B$48,2,FALSE)*IF($C3="Season",1,VLOOKUP($B3,Setup!$A$52:$B$55,2,FALSE)),0.5),
    INDEX(Overrides!$D$6:$J$45,MATCH($A3,Overrides!$C$6:$C$45,0),COLUMN()-3)))</f>
        <v>39</v>
      </c>
      <c r="H3" s="297" cm="1">
        <f t="array" ref="H3">IF($C3="Totals","-",
  IF(IFERROR(INDEX(Overrides!$D$6:$J$45,MATCH($A3,Overrides!$C$6:$C$45,0),COLUMN()-3),"")="",
    MROUND(VLOOKUP(H$2,Setup!$A$30:$B$36,2,FALSE)*VLOOKUP($C3,Setup!$A$40:$B$48,2,FALSE)*IF($C3="Season",1,VLOOKUP($B3,Setup!$A$52:$B$55,2,FALSE)),0.5),
    INDEX(Overrides!$D$6:$J$45,MATCH($A3,Overrides!$C$6:$C$45,0),COLUMN()-3)))</f>
        <v>23</v>
      </c>
      <c r="I3" s="297" cm="1">
        <f t="array" ref="I3">IF($C3="Totals","-",
  IF(IFERROR(INDEX(Overrides!$D$6:$J$45,MATCH($A3,Overrides!$C$6:$C$45,0),COLUMN()-3),"")="",
    MROUND(VLOOKUP(I$2,Setup!$A$30:$B$36,2,FALSE)*VLOOKUP($C3,Setup!$A$40:$B$48,2,FALSE)*IF($C3="Season",1,VLOOKUP($B3,Setup!$A$52:$B$55,2,FALSE)),0.5),
    INDEX(Overrides!$D$6:$J$45,MATCH($A3,Overrides!$C$6:$C$45,0),COLUMN()-3)))</f>
        <v>15</v>
      </c>
      <c r="J3" s="298" cm="1">
        <f t="array" ref="J3">IF($C3="Totals","-",
  IF(IFERROR(INDEX(Overrides!$D$6:$J$45,MATCH($A3,Overrides!$C$6:$C$45,0),COLUMN()-3),"")="",
    MROUND(VLOOKUP(J$2,Setup!$A$30:$B$36,2,FALSE)*VLOOKUP($C3,Setup!$A$40:$B$48,2,FALSE)*IF($C3="Season",1,VLOOKUP($B3,Setup!$A$52:$B$55,2,FALSE)),0.5),
    INDEX(Overrides!$D$6:$J$45,MATCH($A3,Overrides!$C$6:$C$45,0),COLUMN()-3)))</f>
        <v>12</v>
      </c>
    </row>
    <row r="4" spans="1:11" x14ac:dyDescent="0.3">
      <c r="A4" s="185" t="s">
        <v>143</v>
      </c>
      <c r="B4" s="282" t="s">
        <v>56</v>
      </c>
      <c r="C4" s="185" t="s">
        <v>47</v>
      </c>
      <c r="D4" s="186" cm="1">
        <f t="array" ref="D4">IF($C4="Totals","-",
  IF(IFERROR(INDEX(Overrides!$D$6:$J$45,MATCH($A4,Overrides!$C$6:$C$45,0),COLUMN()-3),"")="",
    MROUND(VLOOKUP(D$2,Setup!$A$30:$B$36,2,FALSE)*VLOOKUP($C4,Setup!$A$40:$B$48,2,FALSE)*IF($C4="Season",1,VLOOKUP($B4,Setup!$A$52:$B$55,2,FALSE)),0.5),
    INDEX(Overrides!$D$6:$J$45,MATCH($A4,Overrides!$C$6:$C$45,0),COLUMN()-3)))</f>
        <v>78.5</v>
      </c>
      <c r="E4" s="186" cm="1">
        <f t="array" ref="E4">IF($C4="Totals","-",
  IF(IFERROR(INDEX(Overrides!$D$6:$J$45,MATCH($A4,Overrides!$C$6:$C$45,0),COLUMN()-3),"")="",
    MROUND(VLOOKUP(E$2,Setup!$A$30:$B$36,2,FALSE)*VLOOKUP($C4,Setup!$A$40:$B$48,2,FALSE)*IF($C4="Season",1,VLOOKUP($B4,Setup!$A$52:$B$55,2,FALSE)),0.5),
    INDEX(Overrides!$D$6:$J$45,MATCH($A4,Overrides!$C$6:$C$45,0),COLUMN()-3)))</f>
        <v>66.5</v>
      </c>
      <c r="F4" s="187" cm="1">
        <f t="array" ref="F4">IF($C4="Totals","-",
  IF(IFERROR(INDEX(Overrides!$D$6:$J$45,MATCH($A4,Overrides!$C$6:$C$45,0),COLUMN()-3),"")="",
    MROUND(VLOOKUP(F$2,Setup!$A$30:$B$36,2,FALSE)*VLOOKUP($C4,Setup!$A$40:$B$48,2,FALSE)*IF($C4="Season",1,VLOOKUP($B4,Setup!$A$52:$B$55,2,FALSE)),0.5),
    INDEX(Overrides!$D$6:$J$45,MATCH($A4,Overrides!$C$6:$C$45,0),COLUMN()-3)))</f>
        <v>59</v>
      </c>
      <c r="G4" s="187" cm="1">
        <f t="array" ref="G4">IF($C4="Totals","-",
  IF(IFERROR(INDEX(Overrides!$D$6:$J$45,MATCH($A4,Overrides!$C$6:$C$45,0),COLUMN()-3),"")="",
    MROUND(VLOOKUP(G$2,Setup!$A$30:$B$36,2,FALSE)*VLOOKUP($C4,Setup!$A$40:$B$48,2,FALSE)*IF($C4="Season",1,VLOOKUP($B4,Setup!$A$52:$B$55,2,FALSE)),0.5),
    INDEX(Overrides!$D$6:$J$45,MATCH($A4,Overrides!$C$6:$C$45,0),COLUMN()-3)))</f>
        <v>47</v>
      </c>
      <c r="H4" s="187" cm="1">
        <f t="array" ref="H4">IF($C4="Totals","-",
  IF(IFERROR(INDEX(Overrides!$D$6:$J$45,MATCH($A4,Overrides!$C$6:$C$45,0),COLUMN()-3),"")="",
    MROUND(VLOOKUP(H$2,Setup!$A$30:$B$36,2,FALSE)*VLOOKUP($C4,Setup!$A$40:$B$48,2,FALSE)*IF($C4="Season",1,VLOOKUP($B4,Setup!$A$52:$B$55,2,FALSE)),0.5),
    INDEX(Overrides!$D$6:$J$45,MATCH($A4,Overrides!$C$6:$C$45,0),COLUMN()-3)))</f>
        <v>28</v>
      </c>
      <c r="I4" s="187" cm="1">
        <f t="array" ref="I4">IF($C4="Totals","-",
  IF(IFERROR(INDEX(Overrides!$D$6:$J$45,MATCH($A4,Overrides!$C$6:$C$45,0),COLUMN()-3),"")="",
    MROUND(VLOOKUP(I$2,Setup!$A$30:$B$36,2,FALSE)*VLOOKUP($C4,Setup!$A$40:$B$48,2,FALSE)*IF($C4="Season",1,VLOOKUP($B4,Setup!$A$52:$B$55,2,FALSE)),0.5),
    INDEX(Overrides!$D$6:$J$45,MATCH($A4,Overrides!$C$6:$C$45,0),COLUMN()-3)))</f>
        <v>18</v>
      </c>
      <c r="J4" s="299" cm="1">
        <f t="array" ref="J4">IF($C4="Totals","-",
  IF(IFERROR(INDEX(Overrides!$D$6:$J$45,MATCH($A4,Overrides!$C$6:$C$45,0),COLUMN()-3),"")="",
    MROUND(VLOOKUP(J$2,Setup!$A$30:$B$36,2,FALSE)*VLOOKUP($C4,Setup!$A$40:$B$48,2,FALSE)*IF($C4="Season",1,VLOOKUP($B4,Setup!$A$52:$B$55,2,FALSE)),0.5),
    INDEX(Overrides!$D$6:$J$45,MATCH($A4,Overrides!$C$6:$C$45,0),COLUMN()-3)))</f>
        <v>14.5</v>
      </c>
    </row>
    <row r="5" spans="1:11" x14ac:dyDescent="0.3">
      <c r="A5" s="185" t="s">
        <v>144</v>
      </c>
      <c r="B5" s="282" t="s">
        <v>56</v>
      </c>
      <c r="C5" s="185" t="s">
        <v>113</v>
      </c>
      <c r="D5" s="186" cm="1">
        <f t="array" ref="D5">IF($C5="Totals","-",
  IF(IFERROR(INDEX(Overrides!$D$6:$J$45,MATCH($A5,Overrides!$C$6:$C$45,0),COLUMN()-3),"")="",
    MROUND(VLOOKUP(D$2,Setup!$A$30:$B$36,2,FALSE)*VLOOKUP($C5,Setup!$A$40:$B$48,2,FALSE)*IF($C5="Season",1,VLOOKUP($B5,Setup!$A$52:$B$55,2,FALSE)),0.5),
    INDEX(Overrides!$D$6:$J$45,MATCH($A5,Overrides!$C$6:$C$45,0),COLUMN()-3)))</f>
        <v>85.5</v>
      </c>
      <c r="E5" s="186" cm="1">
        <f t="array" ref="E5">IF($C5="Totals","-",
  IF(IFERROR(INDEX(Overrides!$D$6:$J$45,MATCH($A5,Overrides!$C$6:$C$45,0),COLUMN()-3),"")="",
    MROUND(VLOOKUP(E$2,Setup!$A$30:$B$36,2,FALSE)*VLOOKUP($C5,Setup!$A$40:$B$48,2,FALSE)*IF($C5="Season",1,VLOOKUP($B5,Setup!$A$52:$B$55,2,FALSE)),0.5),
    INDEX(Overrides!$D$6:$J$45,MATCH($A5,Overrides!$C$6:$C$45,0),COLUMN()-3)))</f>
        <v>72</v>
      </c>
      <c r="F5" s="187" cm="1">
        <f t="array" ref="F5">IF($C5="Totals","-",
  IF(IFERROR(INDEX(Overrides!$D$6:$J$45,MATCH($A5,Overrides!$C$6:$C$45,0),COLUMN()-3),"")="",
    MROUND(VLOOKUP(F$2,Setup!$A$30:$B$36,2,FALSE)*VLOOKUP($C5,Setup!$A$40:$B$48,2,FALSE)*IF($C5="Season",1,VLOOKUP($B5,Setup!$A$52:$B$55,2,FALSE)),0.5),
    INDEX(Overrides!$D$6:$J$45,MATCH($A5,Overrides!$C$6:$C$45,0),COLUMN()-3)))</f>
        <v>64.5</v>
      </c>
      <c r="G5" s="187" cm="1">
        <f t="array" ref="G5">IF($C5="Totals","-",
  IF(IFERROR(INDEX(Overrides!$D$6:$J$45,MATCH($A5,Overrides!$C$6:$C$45,0),COLUMN()-3),"")="",
    MROUND(VLOOKUP(G$2,Setup!$A$30:$B$36,2,FALSE)*VLOOKUP($C5,Setup!$A$40:$B$48,2,FALSE)*IF($C5="Season",1,VLOOKUP($B5,Setup!$A$52:$B$55,2,FALSE)),0.5),
    INDEX(Overrides!$D$6:$J$45,MATCH($A5,Overrides!$C$6:$C$45,0),COLUMN()-3)))</f>
        <v>51</v>
      </c>
      <c r="H5" s="187" cm="1">
        <f t="array" ref="H5">IF($C5="Totals","-",
  IF(IFERROR(INDEX(Overrides!$D$6:$J$45,MATCH($A5,Overrides!$C$6:$C$45,0),COLUMN()-3),"")="",
    MROUND(VLOOKUP(H$2,Setup!$A$30:$B$36,2,FALSE)*VLOOKUP($C5,Setup!$A$40:$B$48,2,FALSE)*IF($C5="Season",1,VLOOKUP($B5,Setup!$A$52:$B$55,2,FALSE)),0.5),
    INDEX(Overrides!$D$6:$J$45,MATCH($A5,Overrides!$C$6:$C$45,0),COLUMN()-3)))</f>
        <v>30</v>
      </c>
      <c r="I5" s="187" cm="1">
        <f t="array" ref="I5">IF($C5="Totals","-",
  IF(IFERROR(INDEX(Overrides!$D$6:$J$45,MATCH($A5,Overrides!$C$6:$C$45,0),COLUMN()-3),"")="",
    MROUND(VLOOKUP(I$2,Setup!$A$30:$B$36,2,FALSE)*VLOOKUP($C5,Setup!$A$40:$B$48,2,FALSE)*IF($C5="Season",1,VLOOKUP($B5,Setup!$A$52:$B$55,2,FALSE)),0.5),
    INDEX(Overrides!$D$6:$J$45,MATCH($A5,Overrides!$C$6:$C$45,0),COLUMN()-3)))</f>
        <v>19.5</v>
      </c>
      <c r="J5" s="299" cm="1">
        <f t="array" ref="J5">IF($C5="Totals","-",
  IF(IFERROR(INDEX(Overrides!$D$6:$J$45,MATCH($A5,Overrides!$C$6:$C$45,0),COLUMN()-3),"")="",
    MROUND(VLOOKUP(J$2,Setup!$A$30:$B$36,2,FALSE)*VLOOKUP($C5,Setup!$A$40:$B$48,2,FALSE)*IF($C5="Season",1,VLOOKUP($B5,Setup!$A$52:$B$55,2,FALSE)),0.5),
    INDEX(Overrides!$D$6:$J$45,MATCH($A5,Overrides!$C$6:$C$45,0),COLUMN()-3)))</f>
        <v>16</v>
      </c>
    </row>
    <row r="6" spans="1:11" x14ac:dyDescent="0.3">
      <c r="A6" s="185" t="s">
        <v>145</v>
      </c>
      <c r="B6" s="282" t="s">
        <v>56</v>
      </c>
      <c r="C6" s="185" t="s">
        <v>115</v>
      </c>
      <c r="D6" s="186" cm="1">
        <f t="array" ref="D6">IF($C6="Totals","-",
  IF(IFERROR(INDEX(Overrides!$D$6:$J$45,MATCH($A6,Overrides!$C$6:$C$45,0),COLUMN()-3),"")="",
    MROUND(VLOOKUP(D$2,Setup!$A$30:$B$36,2,FALSE)*VLOOKUP($C6,Setup!$A$40:$B$48,2,FALSE)*IF($C6="Season",1,VLOOKUP($B6,Setup!$A$52:$B$55,2,FALSE)),0.5),
    INDEX(Overrides!$D$6:$J$45,MATCH($A6,Overrides!$C$6:$C$45,0),COLUMN()-3)))</f>
        <v>92</v>
      </c>
      <c r="E6" s="186" cm="1">
        <f t="array" ref="E6">IF($C6="Totals","-",
  IF(IFERROR(INDEX(Overrides!$D$6:$J$45,MATCH($A6,Overrides!$C$6:$C$45,0),COLUMN()-3),"")="",
    MROUND(VLOOKUP(E$2,Setup!$A$30:$B$36,2,FALSE)*VLOOKUP($C6,Setup!$A$40:$B$48,2,FALSE)*IF($C6="Season",1,VLOOKUP($B6,Setup!$A$52:$B$55,2,FALSE)),0.5),
    INDEX(Overrides!$D$6:$J$45,MATCH($A6,Overrides!$C$6:$C$45,0),COLUMN()-3)))</f>
        <v>78</v>
      </c>
      <c r="F6" s="187" cm="1">
        <f t="array" ref="F6">IF($C6="Totals","-",
  IF(IFERROR(INDEX(Overrides!$D$6:$J$45,MATCH($A6,Overrides!$C$6:$C$45,0),COLUMN()-3),"")="",
    MROUND(VLOOKUP(F$2,Setup!$A$30:$B$36,2,FALSE)*VLOOKUP($C6,Setup!$A$40:$B$48,2,FALSE)*IF($C6="Season",1,VLOOKUP($B6,Setup!$A$52:$B$55,2,FALSE)),0.5),
    INDEX(Overrides!$D$6:$J$45,MATCH($A6,Overrides!$C$6:$C$45,0),COLUMN()-3)))</f>
        <v>69.5</v>
      </c>
      <c r="G6" s="187" cm="1">
        <f t="array" ref="G6">IF($C6="Totals","-",
  IF(IFERROR(INDEX(Overrides!$D$6:$J$45,MATCH($A6,Overrides!$C$6:$C$45,0),COLUMN()-3),"")="",
    MROUND(VLOOKUP(G$2,Setup!$A$30:$B$36,2,FALSE)*VLOOKUP($C6,Setup!$A$40:$B$48,2,FALSE)*IF($C6="Season",1,VLOOKUP($B6,Setup!$A$52:$B$55,2,FALSE)),0.5),
    INDEX(Overrides!$D$6:$J$45,MATCH($A6,Overrides!$C$6:$C$45,0),COLUMN()-3)))</f>
        <v>55.5</v>
      </c>
      <c r="H6" s="187" cm="1">
        <f t="array" ref="H6">IF($C6="Totals","-",
  IF(IFERROR(INDEX(Overrides!$D$6:$J$45,MATCH($A6,Overrides!$C$6:$C$45,0),COLUMN()-3),"")="",
    MROUND(VLOOKUP(H$2,Setup!$A$30:$B$36,2,FALSE)*VLOOKUP($C6,Setup!$A$40:$B$48,2,FALSE)*IF($C6="Season",1,VLOOKUP($B6,Setup!$A$52:$B$55,2,FALSE)),0.5),
    INDEX(Overrides!$D$6:$J$45,MATCH($A6,Overrides!$C$6:$C$45,0),COLUMN()-3)))</f>
        <v>32.5</v>
      </c>
      <c r="I6" s="187" cm="1">
        <f t="array" ref="I6">IF($C6="Totals","-",
  IF(IFERROR(INDEX(Overrides!$D$6:$J$45,MATCH($A6,Overrides!$C$6:$C$45,0),COLUMN()-3),"")="",
    MROUND(VLOOKUP(I$2,Setup!$A$30:$B$36,2,FALSE)*VLOOKUP($C6,Setup!$A$40:$B$48,2,FALSE)*IF($C6="Season",1,VLOOKUP($B6,Setup!$A$52:$B$55,2,FALSE)),0.5),
    INDEX(Overrides!$D$6:$J$45,MATCH($A6,Overrides!$C$6:$C$45,0),COLUMN()-3)))</f>
        <v>21.5</v>
      </c>
      <c r="J6" s="299" cm="1">
        <f t="array" ref="J6">IF($C6="Totals","-",
  IF(IFERROR(INDEX(Overrides!$D$6:$J$45,MATCH($A6,Overrides!$C$6:$C$45,0),COLUMN()-3),"")="",
    MROUND(VLOOKUP(J$2,Setup!$A$30:$B$36,2,FALSE)*VLOOKUP($C6,Setup!$A$40:$B$48,2,FALSE)*IF($C6="Season",1,VLOOKUP($B6,Setup!$A$52:$B$55,2,FALSE)),0.5),
    INDEX(Overrides!$D$6:$J$45,MATCH($A6,Overrides!$C$6:$C$45,0),COLUMN()-3)))</f>
        <v>17</v>
      </c>
    </row>
    <row r="7" spans="1:11" hidden="1" x14ac:dyDescent="0.3">
      <c r="A7" s="185" t="s">
        <v>146</v>
      </c>
      <c r="B7" s="282" t="s">
        <v>56</v>
      </c>
      <c r="C7" s="185" t="s">
        <v>117</v>
      </c>
      <c r="D7" s="186" cm="1">
        <f t="array" ref="D7">IF($C7="Totals","-",
  IF(IFERROR(INDEX(Overrides!$D$6:$J$45,MATCH($A7,Overrides!$C$6:$C$45,0),COLUMN()-3),"")="",
    MROUND(VLOOKUP(D$2,Setup!$A$30:$B$36,2,FALSE)*VLOOKUP($C7,Setup!$A$40:$B$48,2,FALSE)*IF($C7="Season",1,VLOOKUP($B7,Setup!$A$52:$B$55,2,FALSE)),0.5),
    INDEX(Overrides!$D$6:$J$45,MATCH($A7,Overrides!$C$6:$C$45,0),COLUMN()-3)))</f>
        <v>68.5</v>
      </c>
      <c r="E7" s="186" cm="1">
        <f t="array" ref="E7">IF($C7="Totals","-",
  IF(IFERROR(INDEX(Overrides!$D$6:$J$45,MATCH($A7,Overrides!$C$6:$C$45,0),COLUMN()-3),"")="",
    MROUND(VLOOKUP(E$2,Setup!$A$30:$B$36,2,FALSE)*VLOOKUP($C7,Setup!$A$40:$B$48,2,FALSE)*IF($C7="Season",1,VLOOKUP($B7,Setup!$A$52:$B$55,2,FALSE)),0.5),
    INDEX(Overrides!$D$6:$J$45,MATCH($A7,Overrides!$C$6:$C$45,0),COLUMN()-3)))</f>
        <v>58</v>
      </c>
      <c r="F7" s="187" cm="1">
        <f t="array" ref="F7">IF($C7="Totals","-",
  IF(IFERROR(INDEX(Overrides!$D$6:$J$45,MATCH($A7,Overrides!$C$6:$C$45,0),COLUMN()-3),"")="",
    MROUND(VLOOKUP(F$2,Setup!$A$30:$B$36,2,FALSE)*VLOOKUP($C7,Setup!$A$40:$B$48,2,FALSE)*IF($C7="Season",1,VLOOKUP($B7,Setup!$A$52:$B$55,2,FALSE)),0.5),
    INDEX(Overrides!$D$6:$J$45,MATCH($A7,Overrides!$C$6:$C$45,0),COLUMN()-3)))</f>
        <v>51.5</v>
      </c>
      <c r="G7" s="187" cm="1">
        <f t="array" ref="G7">IF($C7="Totals","-",
  IF(IFERROR(INDEX(Overrides!$D$6:$J$45,MATCH($A7,Overrides!$C$6:$C$45,0),COLUMN()-3),"")="",
    MROUND(VLOOKUP(G$2,Setup!$A$30:$B$36,2,FALSE)*VLOOKUP($C7,Setup!$A$40:$B$48,2,FALSE)*IF($C7="Season",1,VLOOKUP($B7,Setup!$A$52:$B$55,2,FALSE)),0.5),
    INDEX(Overrides!$D$6:$J$45,MATCH($A7,Overrides!$C$6:$C$45,0),COLUMN()-3)))</f>
        <v>41</v>
      </c>
      <c r="H7" s="187" cm="1">
        <f t="array" ref="H7">IF($C7="Totals","-",
  IF(IFERROR(INDEX(Overrides!$D$6:$J$45,MATCH($A7,Overrides!$C$6:$C$45,0),COLUMN()-3),"")="",
    MROUND(VLOOKUP(H$2,Setup!$A$30:$B$36,2,FALSE)*VLOOKUP($C7,Setup!$A$40:$B$48,2,FALSE)*IF($C7="Season",1,VLOOKUP($B7,Setup!$A$52:$B$55,2,FALSE)),0.5),
    INDEX(Overrides!$D$6:$J$45,MATCH($A7,Overrides!$C$6:$C$45,0),COLUMN()-3)))</f>
        <v>24</v>
      </c>
      <c r="I7" s="187" cm="1">
        <f t="array" ref="I7">IF($C7="Totals","-",
  IF(IFERROR(INDEX(Overrides!$D$6:$J$45,MATCH($A7,Overrides!$C$6:$C$45,0),COLUMN()-3),"")="",
    MROUND(VLOOKUP(I$2,Setup!$A$30:$B$36,2,FALSE)*VLOOKUP($C7,Setup!$A$40:$B$48,2,FALSE)*IF($C7="Season",1,VLOOKUP($B7,Setup!$A$52:$B$55,2,FALSE)),0.5),
    INDEX(Overrides!$D$6:$J$45,MATCH($A7,Overrides!$C$6:$C$45,0),COLUMN()-3)))</f>
        <v>16</v>
      </c>
      <c r="J7" s="299" cm="1">
        <f t="array" ref="J7">IF($C7="Totals","-",
  IF(IFERROR(INDEX(Overrides!$D$6:$J$45,MATCH($A7,Overrides!$C$6:$C$45,0),COLUMN()-3),"")="",
    MROUND(VLOOKUP(J$2,Setup!$A$30:$B$36,2,FALSE)*VLOOKUP($C7,Setup!$A$40:$B$48,2,FALSE)*IF($C7="Season",1,VLOOKUP($B7,Setup!$A$52:$B$55,2,FALSE)),0.5),
    INDEX(Overrides!$D$6:$J$45,MATCH($A7,Overrides!$C$6:$C$45,0),COLUMN()-3)))</f>
        <v>12.5</v>
      </c>
      <c r="K7" t="s">
        <v>352</v>
      </c>
    </row>
    <row r="8" spans="1:11" hidden="1" x14ac:dyDescent="0.3">
      <c r="A8" s="185" t="s">
        <v>147</v>
      </c>
      <c r="B8" s="282" t="s">
        <v>56</v>
      </c>
      <c r="C8" s="185" t="s">
        <v>119</v>
      </c>
      <c r="D8" s="186" cm="1">
        <f t="array" ref="D8">IF($C8="Totals","-",
  IF(IFERROR(INDEX(Overrides!$D$6:$J$45,MATCH($A8,Overrides!$C$6:$C$45,0),COLUMN()-3),"")="",
    MROUND(VLOOKUP(D$2,Setup!$A$30:$B$36,2,FALSE)*VLOOKUP($C8,Setup!$A$40:$B$48,2,FALSE)*IF($C8="Season",1,VLOOKUP($B8,Setup!$A$52:$B$55,2,FALSE)),0.5),
    INDEX(Overrides!$D$6:$J$45,MATCH($A8,Overrides!$C$6:$C$45,0),COLUMN()-3)))</f>
        <v>0</v>
      </c>
      <c r="E8" s="186" cm="1">
        <f t="array" ref="E8">IF($C8="Totals","-",
  IF(IFERROR(INDEX(Overrides!$D$6:$J$45,MATCH($A8,Overrides!$C$6:$C$45,0),COLUMN()-3),"")="",
    MROUND(VLOOKUP(E$2,Setup!$A$30:$B$36,2,FALSE)*VLOOKUP($C8,Setup!$A$40:$B$48,2,FALSE)*IF($C8="Season",1,VLOOKUP($B8,Setup!$A$52:$B$55,2,FALSE)),0.5),
    INDEX(Overrides!$D$6:$J$45,MATCH($A8,Overrides!$C$6:$C$45,0),COLUMN()-3)))</f>
        <v>0</v>
      </c>
      <c r="F8" s="187" cm="1">
        <f t="array" ref="F8">IF($C8="Totals","-",
  IF(IFERROR(INDEX(Overrides!$D$6:$J$45,MATCH($A8,Overrides!$C$6:$C$45,0),COLUMN()-3),"")="",
    MROUND(VLOOKUP(F$2,Setup!$A$30:$B$36,2,FALSE)*VLOOKUP($C8,Setup!$A$40:$B$48,2,FALSE)*IF($C8="Season",1,VLOOKUP($B8,Setup!$A$52:$B$55,2,FALSE)),0.5),
    INDEX(Overrides!$D$6:$J$45,MATCH($A8,Overrides!$C$6:$C$45,0),COLUMN()-3)))</f>
        <v>0</v>
      </c>
      <c r="G8" s="187" cm="1">
        <f t="array" ref="G8">IF($C8="Totals","-",
  IF(IFERROR(INDEX(Overrides!$D$6:$J$45,MATCH($A8,Overrides!$C$6:$C$45,0),COLUMN()-3),"")="",
    MROUND(VLOOKUP(G$2,Setup!$A$30:$B$36,2,FALSE)*VLOOKUP($C8,Setup!$A$40:$B$48,2,FALSE)*IF($C8="Season",1,VLOOKUP($B8,Setup!$A$52:$B$55,2,FALSE)),0.5),
    INDEX(Overrides!$D$6:$J$45,MATCH($A8,Overrides!$C$6:$C$45,0),COLUMN()-3)))</f>
        <v>0</v>
      </c>
      <c r="H8" s="187" cm="1">
        <f t="array" ref="H8">IF($C8="Totals","-",
  IF(IFERROR(INDEX(Overrides!$D$6:$J$45,MATCH($A8,Overrides!$C$6:$C$45,0),COLUMN()-3),"")="",
    MROUND(VLOOKUP(H$2,Setup!$A$30:$B$36,2,FALSE)*VLOOKUP($C8,Setup!$A$40:$B$48,2,FALSE)*IF($C8="Season",1,VLOOKUP($B8,Setup!$A$52:$B$55,2,FALSE)),0.5),
    INDEX(Overrides!$D$6:$J$45,MATCH($A8,Overrides!$C$6:$C$45,0),COLUMN()-3)))</f>
        <v>0</v>
      </c>
      <c r="I8" s="187" cm="1">
        <f t="array" ref="I8">IF($C8="Totals","-",
  IF(IFERROR(INDEX(Overrides!$D$6:$J$45,MATCH($A8,Overrides!$C$6:$C$45,0),COLUMN()-3),"")="",
    MROUND(VLOOKUP(I$2,Setup!$A$30:$B$36,2,FALSE)*VLOOKUP($C8,Setup!$A$40:$B$48,2,FALSE)*IF($C8="Season",1,VLOOKUP($B8,Setup!$A$52:$B$55,2,FALSE)),0.5),
    INDEX(Overrides!$D$6:$J$45,MATCH($A8,Overrides!$C$6:$C$45,0),COLUMN()-3)))</f>
        <v>0</v>
      </c>
      <c r="J8" s="299" cm="1">
        <f t="array" ref="J8">IF($C8="Totals","-",
  IF(IFERROR(INDEX(Overrides!$D$6:$J$45,MATCH($A8,Overrides!$C$6:$C$45,0),COLUMN()-3),"")="",
    MROUND(VLOOKUP(J$2,Setup!$A$30:$B$36,2,FALSE)*VLOOKUP($C8,Setup!$A$40:$B$48,2,FALSE)*IF($C8="Season",1,VLOOKUP($B8,Setup!$A$52:$B$55,2,FALSE)),0.5),
    INDEX(Overrides!$D$6:$J$45,MATCH($A8,Overrides!$C$6:$C$45,0),COLUMN()-3)))</f>
        <v>0</v>
      </c>
      <c r="K8" t="s">
        <v>352</v>
      </c>
    </row>
    <row r="9" spans="1:11" hidden="1" x14ac:dyDescent="0.3">
      <c r="A9" s="185" t="s">
        <v>148</v>
      </c>
      <c r="B9" s="282" t="s">
        <v>56</v>
      </c>
      <c r="C9" s="185" t="s">
        <v>121</v>
      </c>
      <c r="D9" s="186" cm="1">
        <f t="array" ref="D9">IF($C9="Totals","-",
  IF(IFERROR(INDEX(Overrides!$D$6:$J$45,MATCH($A9,Overrides!$C$6:$C$45,0),COLUMN()-3),"")="",
    MROUND(VLOOKUP(D$2,Setup!$A$30:$B$36,2,FALSE)*VLOOKUP($C9,Setup!$A$40:$B$48,2,FALSE)*IF($C9="Season",1,VLOOKUP($B9,Setup!$A$52:$B$55,2,FALSE)),0.5),
    INDEX(Overrides!$D$6:$J$45,MATCH($A9,Overrides!$C$6:$C$45,0),COLUMN()-3)))</f>
        <v>0</v>
      </c>
      <c r="E9" s="186" cm="1">
        <f t="array" ref="E9">IF($C9="Totals","-",
  IF(IFERROR(INDEX(Overrides!$D$6:$J$45,MATCH($A9,Overrides!$C$6:$C$45,0),COLUMN()-3),"")="",
    MROUND(VLOOKUP(E$2,Setup!$A$30:$B$36,2,FALSE)*VLOOKUP($C9,Setup!$A$40:$B$48,2,FALSE)*IF($C9="Season",1,VLOOKUP($B9,Setup!$A$52:$B$55,2,FALSE)),0.5),
    INDEX(Overrides!$D$6:$J$45,MATCH($A9,Overrides!$C$6:$C$45,0),COLUMN()-3)))</f>
        <v>0</v>
      </c>
      <c r="F9" s="187" cm="1">
        <f t="array" ref="F9">IF($C9="Totals","-",
  IF(IFERROR(INDEX(Overrides!$D$6:$J$45,MATCH($A9,Overrides!$C$6:$C$45,0),COLUMN()-3),"")="",
    MROUND(VLOOKUP(F$2,Setup!$A$30:$B$36,2,FALSE)*VLOOKUP($C9,Setup!$A$40:$B$48,2,FALSE)*IF($C9="Season",1,VLOOKUP($B9,Setup!$A$52:$B$55,2,FALSE)),0.5),
    INDEX(Overrides!$D$6:$J$45,MATCH($A9,Overrides!$C$6:$C$45,0),COLUMN()-3)))</f>
        <v>0</v>
      </c>
      <c r="G9" s="187" cm="1">
        <f t="array" ref="G9">IF($C9="Totals","-",
  IF(IFERROR(INDEX(Overrides!$D$6:$J$45,MATCH($A9,Overrides!$C$6:$C$45,0),COLUMN()-3),"")="",
    MROUND(VLOOKUP(G$2,Setup!$A$30:$B$36,2,FALSE)*VLOOKUP($C9,Setup!$A$40:$B$48,2,FALSE)*IF($C9="Season",1,VLOOKUP($B9,Setup!$A$52:$B$55,2,FALSE)),0.5),
    INDEX(Overrides!$D$6:$J$45,MATCH($A9,Overrides!$C$6:$C$45,0),COLUMN()-3)))</f>
        <v>0</v>
      </c>
      <c r="H9" s="187" cm="1">
        <f t="array" ref="H9">IF($C9="Totals","-",
  IF(IFERROR(INDEX(Overrides!$D$6:$J$45,MATCH($A9,Overrides!$C$6:$C$45,0),COLUMN()-3),"")="",
    MROUND(VLOOKUP(H$2,Setup!$A$30:$B$36,2,FALSE)*VLOOKUP($C9,Setup!$A$40:$B$48,2,FALSE)*IF($C9="Season",1,VLOOKUP($B9,Setup!$A$52:$B$55,2,FALSE)),0.5),
    INDEX(Overrides!$D$6:$J$45,MATCH($A9,Overrides!$C$6:$C$45,0),COLUMN()-3)))</f>
        <v>0</v>
      </c>
      <c r="I9" s="187" cm="1">
        <f t="array" ref="I9">IF($C9="Totals","-",
  IF(IFERROR(INDEX(Overrides!$D$6:$J$45,MATCH($A9,Overrides!$C$6:$C$45,0),COLUMN()-3),"")="",
    MROUND(VLOOKUP(I$2,Setup!$A$30:$B$36,2,FALSE)*VLOOKUP($C9,Setup!$A$40:$B$48,2,FALSE)*IF($C9="Season",1,VLOOKUP($B9,Setup!$A$52:$B$55,2,FALSE)),0.5),
    INDEX(Overrides!$D$6:$J$45,MATCH($A9,Overrides!$C$6:$C$45,0),COLUMN()-3)))</f>
        <v>0</v>
      </c>
      <c r="J9" s="299" cm="1">
        <f t="array" ref="J9">IF($C9="Totals","-",
  IF(IFERROR(INDEX(Overrides!$D$6:$J$45,MATCH($A9,Overrides!$C$6:$C$45,0),COLUMN()-3),"")="",
    MROUND(VLOOKUP(J$2,Setup!$A$30:$B$36,2,FALSE)*VLOOKUP($C9,Setup!$A$40:$B$48,2,FALSE)*IF($C9="Season",1,VLOOKUP($B9,Setup!$A$52:$B$55,2,FALSE)),0.5),
    INDEX(Overrides!$D$6:$J$45,MATCH($A9,Overrides!$C$6:$C$45,0),COLUMN()-3)))</f>
        <v>0</v>
      </c>
      <c r="K9" t="s">
        <v>352</v>
      </c>
    </row>
    <row r="10" spans="1:11" hidden="1" x14ac:dyDescent="0.3">
      <c r="A10" s="185" t="s">
        <v>149</v>
      </c>
      <c r="B10" s="282" t="s">
        <v>56</v>
      </c>
      <c r="C10" s="185" t="s">
        <v>123</v>
      </c>
      <c r="D10" s="186" cm="1">
        <f t="array" ref="D10">IF($C10="Totals","-",
  IF(IFERROR(INDEX(Overrides!$D$6:$J$45,MATCH($A10,Overrides!$C$6:$C$45,0),COLUMN()-3),"")="",
    MROUND(VLOOKUP(D$2,Setup!$A$30:$B$36,2,FALSE)*VLOOKUP($C10,Setup!$A$40:$B$48,2,FALSE)*IF($C10="Season",1,VLOOKUP($B10,Setup!$A$52:$B$55,2,FALSE)),0.5),
    INDEX(Overrides!$D$6:$J$45,MATCH($A10,Overrides!$C$6:$C$45,0),COLUMN()-3)))</f>
        <v>0</v>
      </c>
      <c r="E10" s="186" cm="1">
        <f t="array" ref="E10">IF($C10="Totals","-",
  IF(IFERROR(INDEX(Overrides!$D$6:$J$45,MATCH($A10,Overrides!$C$6:$C$45,0),COLUMN()-3),"")="",
    MROUND(VLOOKUP(E$2,Setup!$A$30:$B$36,2,FALSE)*VLOOKUP($C10,Setup!$A$40:$B$48,2,FALSE)*IF($C10="Season",1,VLOOKUP($B10,Setup!$A$52:$B$55,2,FALSE)),0.5),
    INDEX(Overrides!$D$6:$J$45,MATCH($A10,Overrides!$C$6:$C$45,0),COLUMN()-3)))</f>
        <v>0</v>
      </c>
      <c r="F10" s="187" cm="1">
        <f t="array" ref="F10">IF($C10="Totals","-",
  IF(IFERROR(INDEX(Overrides!$D$6:$J$45,MATCH($A10,Overrides!$C$6:$C$45,0),COLUMN()-3),"")="",
    MROUND(VLOOKUP(F$2,Setup!$A$30:$B$36,2,FALSE)*VLOOKUP($C10,Setup!$A$40:$B$48,2,FALSE)*IF($C10="Season",1,VLOOKUP($B10,Setup!$A$52:$B$55,2,FALSE)),0.5),
    INDEX(Overrides!$D$6:$J$45,MATCH($A10,Overrides!$C$6:$C$45,0),COLUMN()-3)))</f>
        <v>0</v>
      </c>
      <c r="G10" s="187" cm="1">
        <f t="array" ref="G10">IF($C10="Totals","-",
  IF(IFERROR(INDEX(Overrides!$D$6:$J$45,MATCH($A10,Overrides!$C$6:$C$45,0),COLUMN()-3),"")="",
    MROUND(VLOOKUP(G$2,Setup!$A$30:$B$36,2,FALSE)*VLOOKUP($C10,Setup!$A$40:$B$48,2,FALSE)*IF($C10="Season",1,VLOOKUP($B10,Setup!$A$52:$B$55,2,FALSE)),0.5),
    INDEX(Overrides!$D$6:$J$45,MATCH($A10,Overrides!$C$6:$C$45,0),COLUMN()-3)))</f>
        <v>0</v>
      </c>
      <c r="H10" s="187" cm="1">
        <f t="array" ref="H10">IF($C10="Totals","-",
  IF(IFERROR(INDEX(Overrides!$D$6:$J$45,MATCH($A10,Overrides!$C$6:$C$45,0),COLUMN()-3),"")="",
    MROUND(VLOOKUP(H$2,Setup!$A$30:$B$36,2,FALSE)*VLOOKUP($C10,Setup!$A$40:$B$48,2,FALSE)*IF($C10="Season",1,VLOOKUP($B10,Setup!$A$52:$B$55,2,FALSE)),0.5),
    INDEX(Overrides!$D$6:$J$45,MATCH($A10,Overrides!$C$6:$C$45,0),COLUMN()-3)))</f>
        <v>0</v>
      </c>
      <c r="I10" s="187" cm="1">
        <f t="array" ref="I10">IF($C10="Totals","-",
  IF(IFERROR(INDEX(Overrides!$D$6:$J$45,MATCH($A10,Overrides!$C$6:$C$45,0),COLUMN()-3),"")="",
    MROUND(VLOOKUP(I$2,Setup!$A$30:$B$36,2,FALSE)*VLOOKUP($C10,Setup!$A$40:$B$48,2,FALSE)*IF($C10="Season",1,VLOOKUP($B10,Setup!$A$52:$B$55,2,FALSE)),0.5),
    INDEX(Overrides!$D$6:$J$45,MATCH($A10,Overrides!$C$6:$C$45,0),COLUMN()-3)))</f>
        <v>0</v>
      </c>
      <c r="J10" s="299" cm="1">
        <f t="array" ref="J10">IF($C10="Totals","-",
  IF(IFERROR(INDEX(Overrides!$D$6:$J$45,MATCH($A10,Overrides!$C$6:$C$45,0),COLUMN()-3),"")="",
    MROUND(VLOOKUP(J$2,Setup!$A$30:$B$36,2,FALSE)*VLOOKUP($C10,Setup!$A$40:$B$48,2,FALSE)*IF($C10="Season",1,VLOOKUP($B10,Setup!$A$52:$B$55,2,FALSE)),0.5),
    INDEX(Overrides!$D$6:$J$45,MATCH($A10,Overrides!$C$6:$C$45,0),COLUMN()-3)))</f>
        <v>0</v>
      </c>
      <c r="K10" t="s">
        <v>352</v>
      </c>
    </row>
    <row r="11" spans="1:11" hidden="1" x14ac:dyDescent="0.3">
      <c r="A11" s="185" t="s">
        <v>150</v>
      </c>
      <c r="B11" s="282" t="s">
        <v>56</v>
      </c>
      <c r="C11" s="185" t="s">
        <v>125</v>
      </c>
      <c r="D11" s="186" cm="1">
        <f t="array" ref="D11">IF($C11="Totals","-",
  IF(IFERROR(INDEX(Overrides!$D$6:$J$45,MATCH($A11,Overrides!$C$6:$C$45,0),COLUMN()-3),"")="",
    MROUND(VLOOKUP(D$2,Setup!$A$30:$B$36,2,FALSE)*VLOOKUP($C11,Setup!$A$40:$B$48,2,FALSE)*IF($C11="Season",1,VLOOKUP($B11,Setup!$A$52:$B$55,2,FALSE)),0.5),
    INDEX(Overrides!$D$6:$J$45,MATCH($A11,Overrides!$C$6:$C$45,0),COLUMN()-3)))</f>
        <v>0</v>
      </c>
      <c r="E11" s="186" cm="1">
        <f t="array" ref="E11">IF($C11="Totals","-",
  IF(IFERROR(INDEX(Overrides!$D$6:$J$45,MATCH($A11,Overrides!$C$6:$C$45,0),COLUMN()-3),"")="",
    MROUND(VLOOKUP(E$2,Setup!$A$30:$B$36,2,FALSE)*VLOOKUP($C11,Setup!$A$40:$B$48,2,FALSE)*IF($C11="Season",1,VLOOKUP($B11,Setup!$A$52:$B$55,2,FALSE)),0.5),
    INDEX(Overrides!$D$6:$J$45,MATCH($A11,Overrides!$C$6:$C$45,0),COLUMN()-3)))</f>
        <v>0</v>
      </c>
      <c r="F11" s="187" cm="1">
        <f t="array" ref="F11">IF($C11="Totals","-",
  IF(IFERROR(INDEX(Overrides!$D$6:$J$45,MATCH($A11,Overrides!$C$6:$C$45,0),COLUMN()-3),"")="",
    MROUND(VLOOKUP(F$2,Setup!$A$30:$B$36,2,FALSE)*VLOOKUP($C11,Setup!$A$40:$B$48,2,FALSE)*IF($C11="Season",1,VLOOKUP($B11,Setup!$A$52:$B$55,2,FALSE)),0.5),
    INDEX(Overrides!$D$6:$J$45,MATCH($A11,Overrides!$C$6:$C$45,0),COLUMN()-3)))</f>
        <v>0</v>
      </c>
      <c r="G11" s="187" cm="1">
        <f t="array" ref="G11">IF($C11="Totals","-",
  IF(IFERROR(INDEX(Overrides!$D$6:$J$45,MATCH($A11,Overrides!$C$6:$C$45,0),COLUMN()-3),"")="",
    MROUND(VLOOKUP(G$2,Setup!$A$30:$B$36,2,FALSE)*VLOOKUP($C11,Setup!$A$40:$B$48,2,FALSE)*IF($C11="Season",1,VLOOKUP($B11,Setup!$A$52:$B$55,2,FALSE)),0.5),
    INDEX(Overrides!$D$6:$J$45,MATCH($A11,Overrides!$C$6:$C$45,0),COLUMN()-3)))</f>
        <v>0</v>
      </c>
      <c r="H11" s="187" cm="1">
        <f t="array" ref="H11">IF($C11="Totals","-",
  IF(IFERROR(INDEX(Overrides!$D$6:$J$45,MATCH($A11,Overrides!$C$6:$C$45,0),COLUMN()-3),"")="",
    MROUND(VLOOKUP(H$2,Setup!$A$30:$B$36,2,FALSE)*VLOOKUP($C11,Setup!$A$40:$B$48,2,FALSE)*IF($C11="Season",1,VLOOKUP($B11,Setup!$A$52:$B$55,2,FALSE)),0.5),
    INDEX(Overrides!$D$6:$J$45,MATCH($A11,Overrides!$C$6:$C$45,0),COLUMN()-3)))</f>
        <v>0</v>
      </c>
      <c r="I11" s="187" cm="1">
        <f t="array" ref="I11">IF($C11="Totals","-",
  IF(IFERROR(INDEX(Overrides!$D$6:$J$45,MATCH($A11,Overrides!$C$6:$C$45,0),COLUMN()-3),"")="",
    MROUND(VLOOKUP(I$2,Setup!$A$30:$B$36,2,FALSE)*VLOOKUP($C11,Setup!$A$40:$B$48,2,FALSE)*IF($C11="Season",1,VLOOKUP($B11,Setup!$A$52:$B$55,2,FALSE)),0.5),
    INDEX(Overrides!$D$6:$J$45,MATCH($A11,Overrides!$C$6:$C$45,0),COLUMN()-3)))</f>
        <v>0</v>
      </c>
      <c r="J11" s="299" cm="1">
        <f t="array" ref="J11">IF($C11="Totals","-",
  IF(IFERROR(INDEX(Overrides!$D$6:$J$45,MATCH($A11,Overrides!$C$6:$C$45,0),COLUMN()-3),"")="",
    MROUND(VLOOKUP(J$2,Setup!$A$30:$B$36,2,FALSE)*VLOOKUP($C11,Setup!$A$40:$B$48,2,FALSE)*IF($C11="Season",1,VLOOKUP($B11,Setup!$A$52:$B$55,2,FALSE)),0.5),
    INDEX(Overrides!$D$6:$J$45,MATCH($A11,Overrides!$C$6:$C$45,0),COLUMN()-3)))</f>
        <v>0</v>
      </c>
      <c r="K11" t="s">
        <v>352</v>
      </c>
    </row>
    <row r="12" spans="1:11" ht="15" thickBot="1" x14ac:dyDescent="0.35">
      <c r="A12" s="285" t="s">
        <v>152</v>
      </c>
      <c r="B12" s="284" t="s">
        <v>56</v>
      </c>
      <c r="C12" s="285" t="s">
        <v>151</v>
      </c>
      <c r="D12" s="308" t="str" cm="1">
        <f t="array" ref="D12">IF($C12="Totals","-",
  IF(IFERROR(INDEX(Overrides!$D$6:$J$45,MATCH($A12,Overrides!$C$6:$C$45,0),COLUMN()-3),"")="",
    MROUND(VLOOKUP(D$2,Setup!$A$30:$B$36,2,FALSE)*VLOOKUP($C12,Setup!$A$40:$B$48,2,FALSE)*IF($C12="Season",1,VLOOKUP($B12,Setup!$A$52:$B$55,2,FALSE)),0.5),
    INDEX(Overrides!$D$6:$J$45,MATCH($A12,Overrides!$C$6:$C$45,0),COLUMN()-3)))</f>
        <v>-</v>
      </c>
      <c r="E12" s="308" t="str" cm="1">
        <f t="array" ref="E12">IF($C12="Totals","-",
  IF(IFERROR(INDEX(Overrides!$D$6:$J$45,MATCH($A12,Overrides!$C$6:$C$45,0),COLUMN()-3),"")="",
    MROUND(VLOOKUP(E$2,Setup!$A$30:$B$36,2,FALSE)*VLOOKUP($C12,Setup!$A$40:$B$48,2,FALSE)*IF($C12="Season",1,VLOOKUP($B12,Setup!$A$52:$B$55,2,FALSE)),0.5),
    INDEX(Overrides!$D$6:$J$45,MATCH($A12,Overrides!$C$6:$C$45,0),COLUMN()-3)))</f>
        <v>-</v>
      </c>
      <c r="F12" s="308" t="str" cm="1">
        <f t="array" ref="F12">IF($C12="Totals","-",
  IF(IFERROR(INDEX(Overrides!$D$6:$J$45,MATCH($A12,Overrides!$C$6:$C$45,0),COLUMN()-3),"")="",
    MROUND(VLOOKUP(F$2,Setup!$A$30:$B$36,2,FALSE)*VLOOKUP($C12,Setup!$A$40:$B$48,2,FALSE)*IF($C12="Season",1,VLOOKUP($B12,Setup!$A$52:$B$55,2,FALSE)),0.5),
    INDEX(Overrides!$D$6:$J$45,MATCH($A12,Overrides!$C$6:$C$45,0),COLUMN()-3)))</f>
        <v>-</v>
      </c>
      <c r="G12" s="308" t="str" cm="1">
        <f t="array" ref="G12">IF($C12="Totals","-",
  IF(IFERROR(INDEX(Overrides!$D$6:$J$45,MATCH($A12,Overrides!$C$6:$C$45,0),COLUMN()-3),"")="",
    MROUND(VLOOKUP(G$2,Setup!$A$30:$B$36,2,FALSE)*VLOOKUP($C12,Setup!$A$40:$B$48,2,FALSE)*IF($C12="Season",1,VLOOKUP($B12,Setup!$A$52:$B$55,2,FALSE)),0.5),
    INDEX(Overrides!$D$6:$J$45,MATCH($A12,Overrides!$C$6:$C$45,0),COLUMN()-3)))</f>
        <v>-</v>
      </c>
      <c r="H12" s="308" t="str" cm="1">
        <f t="array" ref="H12">IF($C12="Totals","-",
  IF(IFERROR(INDEX(Overrides!$D$6:$J$45,MATCH($A12,Overrides!$C$6:$C$45,0),COLUMN()-3),"")="",
    MROUND(VLOOKUP(H$2,Setup!$A$30:$B$36,2,FALSE)*VLOOKUP($C12,Setup!$A$40:$B$48,2,FALSE)*IF($C12="Season",1,VLOOKUP($B12,Setup!$A$52:$B$55,2,FALSE)),0.5),
    INDEX(Overrides!$D$6:$J$45,MATCH($A12,Overrides!$C$6:$C$45,0),COLUMN()-3)))</f>
        <v>-</v>
      </c>
      <c r="I12" s="308" t="str" cm="1">
        <f t="array" ref="I12">IF($C12="Totals","-",
  IF(IFERROR(INDEX(Overrides!$D$6:$J$45,MATCH($A12,Overrides!$C$6:$C$45,0),COLUMN()-3),"")="",
    MROUND(VLOOKUP(I$2,Setup!$A$30:$B$36,2,FALSE)*VLOOKUP($C12,Setup!$A$40:$B$48,2,FALSE)*IF($C12="Season",1,VLOOKUP($B12,Setup!$A$52:$B$55,2,FALSE)),0.5),
    INDEX(Overrides!$D$6:$J$45,MATCH($A12,Overrides!$C$6:$C$45,0),COLUMN()-3)))</f>
        <v>-</v>
      </c>
      <c r="J12" s="309" t="str" cm="1">
        <f t="array" ref="J12">IF($C12="Totals","-",
  IF(IFERROR(INDEX(Overrides!$D$6:$J$45,MATCH($A12,Overrides!$C$6:$C$45,0),COLUMN()-3),"")="",
    MROUND(VLOOKUP(J$2,Setup!$A$30:$B$36,2,FALSE)*VLOOKUP($C12,Setup!$A$40:$B$48,2,FALSE)*IF($C12="Season",1,VLOOKUP($B12,Setup!$A$52:$B$55,2,FALSE)),0.5),
    INDEX(Overrides!$D$6:$J$45,MATCH($A12,Overrides!$C$6:$C$45,0),COLUMN()-3)))</f>
        <v>-</v>
      </c>
    </row>
    <row r="13" spans="1:11" x14ac:dyDescent="0.3">
      <c r="A13" s="277" t="s">
        <v>153</v>
      </c>
      <c r="B13" s="276" t="s">
        <v>65</v>
      </c>
      <c r="C13" s="277" t="s">
        <v>110</v>
      </c>
      <c r="D13" s="296" cm="1">
        <f t="array" ref="D13">IF($C13="Totals","-",
  IF(IFERROR(INDEX(Overrides!$D$6:$J$45,MATCH($A13,Overrides!$C$6:$C$45,0),COLUMN()-3),"")="",
    MROUND(VLOOKUP(D$2,Setup!$A$30:$B$36,2,FALSE)*VLOOKUP($C13,Setup!$A$40:$B$48,2,FALSE)*IF($C13="Season",1,VLOOKUP($B13,Setup!$A$52:$B$55,2,FALSE)),0.5),
    INDEX(Overrides!$D$6:$J$45,MATCH($A13,Overrides!$C$6:$C$45,0),COLUMN()-3)))</f>
        <v>65</v>
      </c>
      <c r="E13" s="296" cm="1">
        <f t="array" ref="E13">IF($C13="Totals","-",
  IF(IFERROR(INDEX(Overrides!$D$6:$J$45,MATCH($A13,Overrides!$C$6:$C$45,0),COLUMN()-3),"")="",
    MROUND(VLOOKUP(E$2,Setup!$A$30:$B$36,2,FALSE)*VLOOKUP($C13,Setup!$A$40:$B$48,2,FALSE)*IF($C13="Season",1,VLOOKUP($B13,Setup!$A$52:$B$55,2,FALSE)),0.5),
    INDEX(Overrides!$D$6:$J$45,MATCH($A13,Overrides!$C$6:$C$45,0),COLUMN()-3)))</f>
        <v>55</v>
      </c>
      <c r="F13" s="297" cm="1">
        <f t="array" ref="F13">IF($C13="Totals","-",
  IF(IFERROR(INDEX(Overrides!$D$6:$J$45,MATCH($A13,Overrides!$C$6:$C$45,0),COLUMN()-3),"")="",
    MROUND(VLOOKUP(F$2,Setup!$A$30:$B$36,2,FALSE)*VLOOKUP($C13,Setup!$A$40:$B$48,2,FALSE)*IF($C13="Season",1,VLOOKUP($B13,Setup!$A$52:$B$55,2,FALSE)),0.5),
    INDEX(Overrides!$D$6:$J$45,MATCH($A13,Overrides!$C$6:$C$45,0),COLUMN()-3)))</f>
        <v>49</v>
      </c>
      <c r="G13" s="297" cm="1">
        <f t="array" ref="G13">IF($C13="Totals","-",
  IF(IFERROR(INDEX(Overrides!$D$6:$J$45,MATCH($A13,Overrides!$C$6:$C$45,0),COLUMN()-3),"")="",
    MROUND(VLOOKUP(G$2,Setup!$A$30:$B$36,2,FALSE)*VLOOKUP($C13,Setup!$A$40:$B$48,2,FALSE)*IF($C13="Season",1,VLOOKUP($B13,Setup!$A$52:$B$55,2,FALSE)),0.5),
    INDEX(Overrides!$D$6:$J$45,MATCH($A13,Overrides!$C$6:$C$45,0),COLUMN()-3)))</f>
        <v>39</v>
      </c>
      <c r="H13" s="297" cm="1">
        <f t="array" ref="H13">IF($C13="Totals","-",
  IF(IFERROR(INDEX(Overrides!$D$6:$J$45,MATCH($A13,Overrides!$C$6:$C$45,0),COLUMN()-3),"")="",
    MROUND(VLOOKUP(H$2,Setup!$A$30:$B$36,2,FALSE)*VLOOKUP($C13,Setup!$A$40:$B$48,2,FALSE)*IF($C13="Season",1,VLOOKUP($B13,Setup!$A$52:$B$55,2,FALSE)),0.5),
    INDEX(Overrides!$D$6:$J$45,MATCH($A13,Overrides!$C$6:$C$45,0),COLUMN()-3)))</f>
        <v>23</v>
      </c>
      <c r="I13" s="297" cm="1">
        <f t="array" ref="I13">IF($C13="Totals","-",
  IF(IFERROR(INDEX(Overrides!$D$6:$J$45,MATCH($A13,Overrides!$C$6:$C$45,0),COLUMN()-3),"")="",
    MROUND(VLOOKUP(I$2,Setup!$A$30:$B$36,2,FALSE)*VLOOKUP($C13,Setup!$A$40:$B$48,2,FALSE)*IF($C13="Season",1,VLOOKUP($B13,Setup!$A$52:$B$55,2,FALSE)),0.5),
    INDEX(Overrides!$D$6:$J$45,MATCH($A13,Overrides!$C$6:$C$45,0),COLUMN()-3)))</f>
        <v>15</v>
      </c>
      <c r="J13" s="298" cm="1">
        <f t="array" ref="J13">IF($C13="Totals","-",
  IF(IFERROR(INDEX(Overrides!$D$6:$J$45,MATCH($A13,Overrides!$C$6:$C$45,0),COLUMN()-3),"")="",
    MROUND(VLOOKUP(J$2,Setup!$A$30:$B$36,2,FALSE)*VLOOKUP($C13,Setup!$A$40:$B$48,2,FALSE)*IF($C13="Season",1,VLOOKUP($B13,Setup!$A$52:$B$55,2,FALSE)),0.5),
    INDEX(Overrides!$D$6:$J$45,MATCH($A13,Overrides!$C$6:$C$45,0),COLUMN()-3)))</f>
        <v>12</v>
      </c>
    </row>
    <row r="14" spans="1:11" x14ac:dyDescent="0.3">
      <c r="A14" s="185" t="s">
        <v>154</v>
      </c>
      <c r="B14" s="282" t="s">
        <v>65</v>
      </c>
      <c r="C14" s="185" t="s">
        <v>47</v>
      </c>
      <c r="D14" s="186" cm="1">
        <f t="array" ref="D14">IF($C14="Totals","-",
  IF(IFERROR(INDEX(Overrides!$D$6:$J$45,MATCH($A14,Overrides!$C$6:$C$45,0),COLUMN()-3),"")="",
    MROUND(VLOOKUP(D$2,Setup!$A$30:$B$36,2,FALSE)*VLOOKUP($C14,Setup!$A$40:$B$48,2,FALSE)*IF($C14="Season",1,VLOOKUP($B14,Setup!$A$52:$B$55,2,FALSE)),0.5),
    INDEX(Overrides!$D$6:$J$45,MATCH($A14,Overrides!$C$6:$C$45,0),COLUMN()-3)))</f>
        <v>75</v>
      </c>
      <c r="E14" s="186" cm="1">
        <f t="array" ref="E14">IF($C14="Totals","-",
  IF(IFERROR(INDEX(Overrides!$D$6:$J$45,MATCH($A14,Overrides!$C$6:$C$45,0),COLUMN()-3),"")="",
    MROUND(VLOOKUP(E$2,Setup!$A$30:$B$36,2,FALSE)*VLOOKUP($C14,Setup!$A$40:$B$48,2,FALSE)*IF($C14="Season",1,VLOOKUP($B14,Setup!$A$52:$B$55,2,FALSE)),0.5),
    INDEX(Overrides!$D$6:$J$45,MATCH($A14,Overrides!$C$6:$C$45,0),COLUMN()-3)))</f>
        <v>63</v>
      </c>
      <c r="F14" s="187" cm="1">
        <f t="array" ref="F14">IF($C14="Totals","-",
  IF(IFERROR(INDEX(Overrides!$D$6:$J$45,MATCH($A14,Overrides!$C$6:$C$45,0),COLUMN()-3),"")="",
    MROUND(VLOOKUP(F$2,Setup!$A$30:$B$36,2,FALSE)*VLOOKUP($C14,Setup!$A$40:$B$48,2,FALSE)*IF($C14="Season",1,VLOOKUP($B14,Setup!$A$52:$B$55,2,FALSE)),0.5),
    INDEX(Overrides!$D$6:$J$45,MATCH($A14,Overrides!$C$6:$C$45,0),COLUMN()-3)))</f>
        <v>56.5</v>
      </c>
      <c r="G14" s="187" cm="1">
        <f t="array" ref="G14">IF($C14="Totals","-",
  IF(IFERROR(INDEX(Overrides!$D$6:$J$45,MATCH($A14,Overrides!$C$6:$C$45,0),COLUMN()-3),"")="",
    MROUND(VLOOKUP(G$2,Setup!$A$30:$B$36,2,FALSE)*VLOOKUP($C14,Setup!$A$40:$B$48,2,FALSE)*IF($C14="Season",1,VLOOKUP($B14,Setup!$A$52:$B$55,2,FALSE)),0.5),
    INDEX(Overrides!$D$6:$J$45,MATCH($A14,Overrides!$C$6:$C$45,0),COLUMN()-3)))</f>
        <v>45</v>
      </c>
      <c r="H14" s="187" cm="1">
        <f t="array" ref="H14">IF($C14="Totals","-",
  IF(IFERROR(INDEX(Overrides!$D$6:$J$45,MATCH($A14,Overrides!$C$6:$C$45,0),COLUMN()-3),"")="",
    MROUND(VLOOKUP(H$2,Setup!$A$30:$B$36,2,FALSE)*VLOOKUP($C14,Setup!$A$40:$B$48,2,FALSE)*IF($C14="Season",1,VLOOKUP($B14,Setup!$A$52:$B$55,2,FALSE)),0.5),
    INDEX(Overrides!$D$6:$J$45,MATCH($A14,Overrides!$C$6:$C$45,0),COLUMN()-3)))</f>
        <v>26.5</v>
      </c>
      <c r="I14" s="187" cm="1">
        <f t="array" ref="I14">IF($C14="Totals","-",
  IF(IFERROR(INDEX(Overrides!$D$6:$J$45,MATCH($A14,Overrides!$C$6:$C$45,0),COLUMN()-3),"")="",
    MROUND(VLOOKUP(I$2,Setup!$A$30:$B$36,2,FALSE)*VLOOKUP($C14,Setup!$A$40:$B$48,2,FALSE)*IF($C14="Season",1,VLOOKUP($B14,Setup!$A$52:$B$55,2,FALSE)),0.5),
    INDEX(Overrides!$D$6:$J$45,MATCH($A14,Overrides!$C$6:$C$45,0),COLUMN()-3)))</f>
        <v>17.5</v>
      </c>
      <c r="J14" s="299" cm="1">
        <f t="array" ref="J14">IF($C14="Totals","-",
  IF(IFERROR(INDEX(Overrides!$D$6:$J$45,MATCH($A14,Overrides!$C$6:$C$45,0),COLUMN()-3),"")="",
    MROUND(VLOOKUP(J$2,Setup!$A$30:$B$36,2,FALSE)*VLOOKUP($C14,Setup!$A$40:$B$48,2,FALSE)*IF($C14="Season",1,VLOOKUP($B14,Setup!$A$52:$B$55,2,FALSE)),0.5),
    INDEX(Overrides!$D$6:$J$45,MATCH($A14,Overrides!$C$6:$C$45,0),COLUMN()-3)))</f>
        <v>14</v>
      </c>
    </row>
    <row r="15" spans="1:11" x14ac:dyDescent="0.3">
      <c r="A15" s="185" t="s">
        <v>155</v>
      </c>
      <c r="B15" s="282" t="s">
        <v>65</v>
      </c>
      <c r="C15" s="185" t="s">
        <v>113</v>
      </c>
      <c r="D15" s="186" cm="1">
        <f t="array" ref="D15">IF($C15="Totals","-",
  IF(IFERROR(INDEX(Overrides!$D$6:$J$45,MATCH($A15,Overrides!$C$6:$C$45,0),COLUMN()-3),"")="",
    MROUND(VLOOKUP(D$2,Setup!$A$30:$B$36,2,FALSE)*VLOOKUP($C15,Setup!$A$40:$B$48,2,FALSE)*IF($C15="Season",1,VLOOKUP($B15,Setup!$A$52:$B$55,2,FALSE)),0.5),
    INDEX(Overrides!$D$6:$J$45,MATCH($A15,Overrides!$C$6:$C$45,0),COLUMN()-3)))</f>
        <v>81.5</v>
      </c>
      <c r="E15" s="186" cm="1">
        <f t="array" ref="E15">IF($C15="Totals","-",
  IF(IFERROR(INDEX(Overrides!$D$6:$J$45,MATCH($A15,Overrides!$C$6:$C$45,0),COLUMN()-3),"")="",
    MROUND(VLOOKUP(E$2,Setup!$A$30:$B$36,2,FALSE)*VLOOKUP($C15,Setup!$A$40:$B$48,2,FALSE)*IF($C15="Season",1,VLOOKUP($B15,Setup!$A$52:$B$55,2,FALSE)),0.5),
    INDEX(Overrides!$D$6:$J$45,MATCH($A15,Overrides!$C$6:$C$45,0),COLUMN()-3)))</f>
        <v>69</v>
      </c>
      <c r="F15" s="187" cm="1">
        <f t="array" ref="F15">IF($C15="Totals","-",
  IF(IFERROR(INDEX(Overrides!$D$6:$J$45,MATCH($A15,Overrides!$C$6:$C$45,0),COLUMN()-3),"")="",
    MROUND(VLOOKUP(F$2,Setup!$A$30:$B$36,2,FALSE)*VLOOKUP($C15,Setup!$A$40:$B$48,2,FALSE)*IF($C15="Season",1,VLOOKUP($B15,Setup!$A$52:$B$55,2,FALSE)),0.5),
    INDEX(Overrides!$D$6:$J$45,MATCH($A15,Overrides!$C$6:$C$45,0),COLUMN()-3)))</f>
        <v>61.5</v>
      </c>
      <c r="G15" s="187" cm="1">
        <f t="array" ref="G15">IF($C15="Totals","-",
  IF(IFERROR(INDEX(Overrides!$D$6:$J$45,MATCH($A15,Overrides!$C$6:$C$45,0),COLUMN()-3),"")="",
    MROUND(VLOOKUP(G$2,Setup!$A$30:$B$36,2,FALSE)*VLOOKUP($C15,Setup!$A$40:$B$48,2,FALSE)*IF($C15="Season",1,VLOOKUP($B15,Setup!$A$52:$B$55,2,FALSE)),0.5),
    INDEX(Overrides!$D$6:$J$45,MATCH($A15,Overrides!$C$6:$C$45,0),COLUMN()-3)))</f>
        <v>49</v>
      </c>
      <c r="H15" s="187" cm="1">
        <f t="array" ref="H15">IF($C15="Totals","-",
  IF(IFERROR(INDEX(Overrides!$D$6:$J$45,MATCH($A15,Overrides!$C$6:$C$45,0),COLUMN()-3),"")="",
    MROUND(VLOOKUP(H$2,Setup!$A$30:$B$36,2,FALSE)*VLOOKUP($C15,Setup!$A$40:$B$48,2,FALSE)*IF($C15="Season",1,VLOOKUP($B15,Setup!$A$52:$B$55,2,FALSE)),0.5),
    INDEX(Overrides!$D$6:$J$45,MATCH($A15,Overrides!$C$6:$C$45,0),COLUMN()-3)))</f>
        <v>29</v>
      </c>
      <c r="I15" s="187" cm="1">
        <f t="array" ref="I15">IF($C15="Totals","-",
  IF(IFERROR(INDEX(Overrides!$D$6:$J$45,MATCH($A15,Overrides!$C$6:$C$45,0),COLUMN()-3),"")="",
    MROUND(VLOOKUP(I$2,Setup!$A$30:$B$36,2,FALSE)*VLOOKUP($C15,Setup!$A$40:$B$48,2,FALSE)*IF($C15="Season",1,VLOOKUP($B15,Setup!$A$52:$B$55,2,FALSE)),0.5),
    INDEX(Overrides!$D$6:$J$45,MATCH($A15,Overrides!$C$6:$C$45,0),COLUMN()-3)))</f>
        <v>19</v>
      </c>
      <c r="J15" s="299" cm="1">
        <f t="array" ref="J15">IF($C15="Totals","-",
  IF(IFERROR(INDEX(Overrides!$D$6:$J$45,MATCH($A15,Overrides!$C$6:$C$45,0),COLUMN()-3),"")="",
    MROUND(VLOOKUP(J$2,Setup!$A$30:$B$36,2,FALSE)*VLOOKUP($C15,Setup!$A$40:$B$48,2,FALSE)*IF($C15="Season",1,VLOOKUP($B15,Setup!$A$52:$B$55,2,FALSE)),0.5),
    INDEX(Overrides!$D$6:$J$45,MATCH($A15,Overrides!$C$6:$C$45,0),COLUMN()-3)))</f>
        <v>15</v>
      </c>
    </row>
    <row r="16" spans="1:11" x14ac:dyDescent="0.3">
      <c r="A16" s="185" t="s">
        <v>156</v>
      </c>
      <c r="B16" s="282" t="s">
        <v>65</v>
      </c>
      <c r="C16" s="185" t="s">
        <v>115</v>
      </c>
      <c r="D16" s="186" cm="1">
        <f t="array" ref="D16">IF($C16="Totals","-",
  IF(IFERROR(INDEX(Overrides!$D$6:$J$45,MATCH($A16,Overrides!$C$6:$C$45,0),COLUMN()-3),"")="",
    MROUND(VLOOKUP(D$2,Setup!$A$30:$B$36,2,FALSE)*VLOOKUP($C16,Setup!$A$40:$B$48,2,FALSE)*IF($C16="Season",1,VLOOKUP($B16,Setup!$A$52:$B$55,2,FALSE)),0.5),
    INDEX(Overrides!$D$6:$J$45,MATCH($A16,Overrides!$C$6:$C$45,0),COLUMN()-3)))</f>
        <v>88</v>
      </c>
      <c r="E16" s="186" cm="1">
        <f t="array" ref="E16">IF($C16="Totals","-",
  IF(IFERROR(INDEX(Overrides!$D$6:$J$45,MATCH($A16,Overrides!$C$6:$C$45,0),COLUMN()-3),"")="",
    MROUND(VLOOKUP(E$2,Setup!$A$30:$B$36,2,FALSE)*VLOOKUP($C16,Setup!$A$40:$B$48,2,FALSE)*IF($C16="Season",1,VLOOKUP($B16,Setup!$A$52:$B$55,2,FALSE)),0.5),
    INDEX(Overrides!$D$6:$J$45,MATCH($A16,Overrides!$C$6:$C$45,0),COLUMN()-3)))</f>
        <v>74.5</v>
      </c>
      <c r="F16" s="187" cm="1">
        <f t="array" ref="F16">IF($C16="Totals","-",
  IF(IFERROR(INDEX(Overrides!$D$6:$J$45,MATCH($A16,Overrides!$C$6:$C$45,0),COLUMN()-3),"")="",
    MROUND(VLOOKUP(F$2,Setup!$A$30:$B$36,2,FALSE)*VLOOKUP($C16,Setup!$A$40:$B$48,2,FALSE)*IF($C16="Season",1,VLOOKUP($B16,Setup!$A$52:$B$55,2,FALSE)),0.5),
    INDEX(Overrides!$D$6:$J$45,MATCH($A16,Overrides!$C$6:$C$45,0),COLUMN()-3)))</f>
        <v>66</v>
      </c>
      <c r="G16" s="187" cm="1">
        <f t="array" ref="G16">IF($C16="Totals","-",
  IF(IFERROR(INDEX(Overrides!$D$6:$J$45,MATCH($A16,Overrides!$C$6:$C$45,0),COLUMN()-3),"")="",
    MROUND(VLOOKUP(G$2,Setup!$A$30:$B$36,2,FALSE)*VLOOKUP($C16,Setup!$A$40:$B$48,2,FALSE)*IF($C16="Season",1,VLOOKUP($B16,Setup!$A$52:$B$55,2,FALSE)),0.5),
    INDEX(Overrides!$D$6:$J$45,MATCH($A16,Overrides!$C$6:$C$45,0),COLUMN()-3)))</f>
        <v>52.5</v>
      </c>
      <c r="H16" s="187" cm="1">
        <f t="array" ref="H16">IF($C16="Totals","-",
  IF(IFERROR(INDEX(Overrides!$D$6:$J$45,MATCH($A16,Overrides!$C$6:$C$45,0),COLUMN()-3),"")="",
    MROUND(VLOOKUP(H$2,Setup!$A$30:$B$36,2,FALSE)*VLOOKUP($C16,Setup!$A$40:$B$48,2,FALSE)*IF($C16="Season",1,VLOOKUP($B16,Setup!$A$52:$B$55,2,FALSE)),0.5),
    INDEX(Overrides!$D$6:$J$45,MATCH($A16,Overrides!$C$6:$C$45,0),COLUMN()-3)))</f>
        <v>31</v>
      </c>
      <c r="I16" s="187" cm="1">
        <f t="array" ref="I16">IF($C16="Totals","-",
  IF(IFERROR(INDEX(Overrides!$D$6:$J$45,MATCH($A16,Overrides!$C$6:$C$45,0),COLUMN()-3),"")="",
    MROUND(VLOOKUP(I$2,Setup!$A$30:$B$36,2,FALSE)*VLOOKUP($C16,Setup!$A$40:$B$48,2,FALSE)*IF($C16="Season",1,VLOOKUP($B16,Setup!$A$52:$B$55,2,FALSE)),0.5),
    INDEX(Overrides!$D$6:$J$45,MATCH($A16,Overrides!$C$6:$C$45,0),COLUMN()-3)))</f>
        <v>20.5</v>
      </c>
      <c r="J16" s="299" cm="1">
        <f t="array" ref="J16">IF($C16="Totals","-",
  IF(IFERROR(INDEX(Overrides!$D$6:$J$45,MATCH($A16,Overrides!$C$6:$C$45,0),COLUMN()-3),"")="",
    MROUND(VLOOKUP(J$2,Setup!$A$30:$B$36,2,FALSE)*VLOOKUP($C16,Setup!$A$40:$B$48,2,FALSE)*IF($C16="Season",1,VLOOKUP($B16,Setup!$A$52:$B$55,2,FALSE)),0.5),
    INDEX(Overrides!$D$6:$J$45,MATCH($A16,Overrides!$C$6:$C$45,0),COLUMN()-3)))</f>
        <v>16</v>
      </c>
    </row>
    <row r="17" spans="1:11" hidden="1" x14ac:dyDescent="0.3">
      <c r="A17" s="185" t="s">
        <v>157</v>
      </c>
      <c r="B17" s="282" t="s">
        <v>65</v>
      </c>
      <c r="C17" s="185" t="s">
        <v>117</v>
      </c>
      <c r="D17" s="186" cm="1">
        <f t="array" ref="D17">IF($C17="Totals","-",
  IF(IFERROR(INDEX(Overrides!$D$6:$J$45,MATCH($A17,Overrides!$C$6:$C$45,0),COLUMN()-3),"")="",
    MROUND(VLOOKUP(D$2,Setup!$A$30:$B$36,2,FALSE)*VLOOKUP($C17,Setup!$A$40:$B$48,2,FALSE)*IF($C17="Season",1,VLOOKUP($B17,Setup!$A$52:$B$55,2,FALSE)),0.5),
    INDEX(Overrides!$D$6:$J$45,MATCH($A17,Overrides!$C$6:$C$45,0),COLUMN()-3)))</f>
        <v>65</v>
      </c>
      <c r="E17" s="186" cm="1">
        <f t="array" ref="E17">IF($C17="Totals","-",
  IF(IFERROR(INDEX(Overrides!$D$6:$J$45,MATCH($A17,Overrides!$C$6:$C$45,0),COLUMN()-3),"")="",
    MROUND(VLOOKUP(E$2,Setup!$A$30:$B$36,2,FALSE)*VLOOKUP($C17,Setup!$A$40:$B$48,2,FALSE)*IF($C17="Season",1,VLOOKUP($B17,Setup!$A$52:$B$55,2,FALSE)),0.5),
    INDEX(Overrides!$D$6:$J$45,MATCH($A17,Overrides!$C$6:$C$45,0),COLUMN()-3)))</f>
        <v>55</v>
      </c>
      <c r="F17" s="187" cm="1">
        <f t="array" ref="F17">IF($C17="Totals","-",
  IF(IFERROR(INDEX(Overrides!$D$6:$J$45,MATCH($A17,Overrides!$C$6:$C$45,0),COLUMN()-3),"")="",
    MROUND(VLOOKUP(F$2,Setup!$A$30:$B$36,2,FALSE)*VLOOKUP($C17,Setup!$A$40:$B$48,2,FALSE)*IF($C17="Season",1,VLOOKUP($B17,Setup!$A$52:$B$55,2,FALSE)),0.5),
    INDEX(Overrides!$D$6:$J$45,MATCH($A17,Overrides!$C$6:$C$45,0),COLUMN()-3)))</f>
        <v>49</v>
      </c>
      <c r="G17" s="187" cm="1">
        <f t="array" ref="G17">IF($C17="Totals","-",
  IF(IFERROR(INDEX(Overrides!$D$6:$J$45,MATCH($A17,Overrides!$C$6:$C$45,0),COLUMN()-3),"")="",
    MROUND(VLOOKUP(G$2,Setup!$A$30:$B$36,2,FALSE)*VLOOKUP($C17,Setup!$A$40:$B$48,2,FALSE)*IF($C17="Season",1,VLOOKUP($B17,Setup!$A$52:$B$55,2,FALSE)),0.5),
    INDEX(Overrides!$D$6:$J$45,MATCH($A17,Overrides!$C$6:$C$45,0),COLUMN()-3)))</f>
        <v>39</v>
      </c>
      <c r="H17" s="187" cm="1">
        <f t="array" ref="H17">IF($C17="Totals","-",
  IF(IFERROR(INDEX(Overrides!$D$6:$J$45,MATCH($A17,Overrides!$C$6:$C$45,0),COLUMN()-3),"")="",
    MROUND(VLOOKUP(H$2,Setup!$A$30:$B$36,2,FALSE)*VLOOKUP($C17,Setup!$A$40:$B$48,2,FALSE)*IF($C17="Season",1,VLOOKUP($B17,Setup!$A$52:$B$55,2,FALSE)),0.5),
    INDEX(Overrides!$D$6:$J$45,MATCH($A17,Overrides!$C$6:$C$45,0),COLUMN()-3)))</f>
        <v>23</v>
      </c>
      <c r="I17" s="187" cm="1">
        <f t="array" ref="I17">IF($C17="Totals","-",
  IF(IFERROR(INDEX(Overrides!$D$6:$J$45,MATCH($A17,Overrides!$C$6:$C$45,0),COLUMN()-3),"")="",
    MROUND(VLOOKUP(I$2,Setup!$A$30:$B$36,2,FALSE)*VLOOKUP($C17,Setup!$A$40:$B$48,2,FALSE)*IF($C17="Season",1,VLOOKUP($B17,Setup!$A$52:$B$55,2,FALSE)),0.5),
    INDEX(Overrides!$D$6:$J$45,MATCH($A17,Overrides!$C$6:$C$45,0),COLUMN()-3)))</f>
        <v>15</v>
      </c>
      <c r="J17" s="299" cm="1">
        <f t="array" ref="J17">IF($C17="Totals","-",
  IF(IFERROR(INDEX(Overrides!$D$6:$J$45,MATCH($A17,Overrides!$C$6:$C$45,0),COLUMN()-3),"")="",
    MROUND(VLOOKUP(J$2,Setup!$A$30:$B$36,2,FALSE)*VLOOKUP($C17,Setup!$A$40:$B$48,2,FALSE)*IF($C17="Season",1,VLOOKUP($B17,Setup!$A$52:$B$55,2,FALSE)),0.5),
    INDEX(Overrides!$D$6:$J$45,MATCH($A17,Overrides!$C$6:$C$45,0),COLUMN()-3)))</f>
        <v>12</v>
      </c>
      <c r="K17" t="s">
        <v>352</v>
      </c>
    </row>
    <row r="18" spans="1:11" hidden="1" x14ac:dyDescent="0.3">
      <c r="A18" s="185" t="s">
        <v>158</v>
      </c>
      <c r="B18" s="282" t="s">
        <v>65</v>
      </c>
      <c r="C18" s="185" t="s">
        <v>119</v>
      </c>
      <c r="D18" s="186" cm="1">
        <f t="array" ref="D18">IF($C18="Totals","-",
  IF(IFERROR(INDEX(Overrides!$D$6:$J$45,MATCH($A18,Overrides!$C$6:$C$45,0),COLUMN()-3),"")="",
    MROUND(VLOOKUP(D$2,Setup!$A$30:$B$36,2,FALSE)*VLOOKUP($C18,Setup!$A$40:$B$48,2,FALSE)*IF($C18="Season",1,VLOOKUP($B18,Setup!$A$52:$B$55,2,FALSE)),0.5),
    INDEX(Overrides!$D$6:$J$45,MATCH($A18,Overrides!$C$6:$C$45,0),COLUMN()-3)))</f>
        <v>0</v>
      </c>
      <c r="E18" s="186" cm="1">
        <f t="array" ref="E18">IF($C18="Totals","-",
  IF(IFERROR(INDEX(Overrides!$D$6:$J$45,MATCH($A18,Overrides!$C$6:$C$45,0),COLUMN()-3),"")="",
    MROUND(VLOOKUP(E$2,Setup!$A$30:$B$36,2,FALSE)*VLOOKUP($C18,Setup!$A$40:$B$48,2,FALSE)*IF($C18="Season",1,VLOOKUP($B18,Setup!$A$52:$B$55,2,FALSE)),0.5),
    INDEX(Overrides!$D$6:$J$45,MATCH($A18,Overrides!$C$6:$C$45,0),COLUMN()-3)))</f>
        <v>0</v>
      </c>
      <c r="F18" s="187" cm="1">
        <f t="array" ref="F18">IF($C18="Totals","-",
  IF(IFERROR(INDEX(Overrides!$D$6:$J$45,MATCH($A18,Overrides!$C$6:$C$45,0),COLUMN()-3),"")="",
    MROUND(VLOOKUP(F$2,Setup!$A$30:$B$36,2,FALSE)*VLOOKUP($C18,Setup!$A$40:$B$48,2,FALSE)*IF($C18="Season",1,VLOOKUP($B18,Setup!$A$52:$B$55,2,FALSE)),0.5),
    INDEX(Overrides!$D$6:$J$45,MATCH($A18,Overrides!$C$6:$C$45,0),COLUMN()-3)))</f>
        <v>0</v>
      </c>
      <c r="G18" s="187" cm="1">
        <f t="array" ref="G18">IF($C18="Totals","-",
  IF(IFERROR(INDEX(Overrides!$D$6:$J$45,MATCH($A18,Overrides!$C$6:$C$45,0),COLUMN()-3),"")="",
    MROUND(VLOOKUP(G$2,Setup!$A$30:$B$36,2,FALSE)*VLOOKUP($C18,Setup!$A$40:$B$48,2,FALSE)*IF($C18="Season",1,VLOOKUP($B18,Setup!$A$52:$B$55,2,FALSE)),0.5),
    INDEX(Overrides!$D$6:$J$45,MATCH($A18,Overrides!$C$6:$C$45,0),COLUMN()-3)))</f>
        <v>0</v>
      </c>
      <c r="H18" s="187" cm="1">
        <f t="array" ref="H18">IF($C18="Totals","-",
  IF(IFERROR(INDEX(Overrides!$D$6:$J$45,MATCH($A18,Overrides!$C$6:$C$45,0),COLUMN()-3),"")="",
    MROUND(VLOOKUP(H$2,Setup!$A$30:$B$36,2,FALSE)*VLOOKUP($C18,Setup!$A$40:$B$48,2,FALSE)*IF($C18="Season",1,VLOOKUP($B18,Setup!$A$52:$B$55,2,FALSE)),0.5),
    INDEX(Overrides!$D$6:$J$45,MATCH($A18,Overrides!$C$6:$C$45,0),COLUMN()-3)))</f>
        <v>0</v>
      </c>
      <c r="I18" s="187" cm="1">
        <f t="array" ref="I18">IF($C18="Totals","-",
  IF(IFERROR(INDEX(Overrides!$D$6:$J$45,MATCH($A18,Overrides!$C$6:$C$45,0),COLUMN()-3),"")="",
    MROUND(VLOOKUP(I$2,Setup!$A$30:$B$36,2,FALSE)*VLOOKUP($C18,Setup!$A$40:$B$48,2,FALSE)*IF($C18="Season",1,VLOOKUP($B18,Setup!$A$52:$B$55,2,FALSE)),0.5),
    INDEX(Overrides!$D$6:$J$45,MATCH($A18,Overrides!$C$6:$C$45,0),COLUMN()-3)))</f>
        <v>0</v>
      </c>
      <c r="J18" s="299" cm="1">
        <f t="array" ref="J18">IF($C18="Totals","-",
  IF(IFERROR(INDEX(Overrides!$D$6:$J$45,MATCH($A18,Overrides!$C$6:$C$45,0),COLUMN()-3),"")="",
    MROUND(VLOOKUP(J$2,Setup!$A$30:$B$36,2,FALSE)*VLOOKUP($C18,Setup!$A$40:$B$48,2,FALSE)*IF($C18="Season",1,VLOOKUP($B18,Setup!$A$52:$B$55,2,FALSE)),0.5),
    INDEX(Overrides!$D$6:$J$45,MATCH($A18,Overrides!$C$6:$C$45,0),COLUMN()-3)))</f>
        <v>0</v>
      </c>
      <c r="K18" t="s">
        <v>352</v>
      </c>
    </row>
    <row r="19" spans="1:11" hidden="1" x14ac:dyDescent="0.3">
      <c r="A19" s="185" t="s">
        <v>159</v>
      </c>
      <c r="B19" s="282" t="s">
        <v>65</v>
      </c>
      <c r="C19" s="185" t="s">
        <v>121</v>
      </c>
      <c r="D19" s="186" cm="1">
        <f t="array" ref="D19">IF($C19="Totals","-",
  IF(IFERROR(INDEX(Overrides!$D$6:$J$45,MATCH($A19,Overrides!$C$6:$C$45,0),COLUMN()-3),"")="",
    MROUND(VLOOKUP(D$2,Setup!$A$30:$B$36,2,FALSE)*VLOOKUP($C19,Setup!$A$40:$B$48,2,FALSE)*IF($C19="Season",1,VLOOKUP($B19,Setup!$A$52:$B$55,2,FALSE)),0.5),
    INDEX(Overrides!$D$6:$J$45,MATCH($A19,Overrides!$C$6:$C$45,0),COLUMN()-3)))</f>
        <v>0</v>
      </c>
      <c r="E19" s="186" cm="1">
        <f t="array" ref="E19">IF($C19="Totals","-",
  IF(IFERROR(INDEX(Overrides!$D$6:$J$45,MATCH($A19,Overrides!$C$6:$C$45,0),COLUMN()-3),"")="",
    MROUND(VLOOKUP(E$2,Setup!$A$30:$B$36,2,FALSE)*VLOOKUP($C19,Setup!$A$40:$B$48,2,FALSE)*IF($C19="Season",1,VLOOKUP($B19,Setup!$A$52:$B$55,2,FALSE)),0.5),
    INDEX(Overrides!$D$6:$J$45,MATCH($A19,Overrides!$C$6:$C$45,0),COLUMN()-3)))</f>
        <v>0</v>
      </c>
      <c r="F19" s="187" cm="1">
        <f t="array" ref="F19">IF($C19="Totals","-",
  IF(IFERROR(INDEX(Overrides!$D$6:$J$45,MATCH($A19,Overrides!$C$6:$C$45,0),COLUMN()-3),"")="",
    MROUND(VLOOKUP(F$2,Setup!$A$30:$B$36,2,FALSE)*VLOOKUP($C19,Setup!$A$40:$B$48,2,FALSE)*IF($C19="Season",1,VLOOKUP($B19,Setup!$A$52:$B$55,2,FALSE)),0.5),
    INDEX(Overrides!$D$6:$J$45,MATCH($A19,Overrides!$C$6:$C$45,0),COLUMN()-3)))</f>
        <v>0</v>
      </c>
      <c r="G19" s="187" cm="1">
        <f t="array" ref="G19">IF($C19="Totals","-",
  IF(IFERROR(INDEX(Overrides!$D$6:$J$45,MATCH($A19,Overrides!$C$6:$C$45,0),COLUMN()-3),"")="",
    MROUND(VLOOKUP(G$2,Setup!$A$30:$B$36,2,FALSE)*VLOOKUP($C19,Setup!$A$40:$B$48,2,FALSE)*IF($C19="Season",1,VLOOKUP($B19,Setup!$A$52:$B$55,2,FALSE)),0.5),
    INDEX(Overrides!$D$6:$J$45,MATCH($A19,Overrides!$C$6:$C$45,0),COLUMN()-3)))</f>
        <v>0</v>
      </c>
      <c r="H19" s="187" cm="1">
        <f t="array" ref="H19">IF($C19="Totals","-",
  IF(IFERROR(INDEX(Overrides!$D$6:$J$45,MATCH($A19,Overrides!$C$6:$C$45,0),COLUMN()-3),"")="",
    MROUND(VLOOKUP(H$2,Setup!$A$30:$B$36,2,FALSE)*VLOOKUP($C19,Setup!$A$40:$B$48,2,FALSE)*IF($C19="Season",1,VLOOKUP($B19,Setup!$A$52:$B$55,2,FALSE)),0.5),
    INDEX(Overrides!$D$6:$J$45,MATCH($A19,Overrides!$C$6:$C$45,0),COLUMN()-3)))</f>
        <v>0</v>
      </c>
      <c r="I19" s="187" cm="1">
        <f t="array" ref="I19">IF($C19="Totals","-",
  IF(IFERROR(INDEX(Overrides!$D$6:$J$45,MATCH($A19,Overrides!$C$6:$C$45,0),COLUMN()-3),"")="",
    MROUND(VLOOKUP(I$2,Setup!$A$30:$B$36,2,FALSE)*VLOOKUP($C19,Setup!$A$40:$B$48,2,FALSE)*IF($C19="Season",1,VLOOKUP($B19,Setup!$A$52:$B$55,2,FALSE)),0.5),
    INDEX(Overrides!$D$6:$J$45,MATCH($A19,Overrides!$C$6:$C$45,0),COLUMN()-3)))</f>
        <v>0</v>
      </c>
      <c r="J19" s="299" cm="1">
        <f t="array" ref="J19">IF($C19="Totals","-",
  IF(IFERROR(INDEX(Overrides!$D$6:$J$45,MATCH($A19,Overrides!$C$6:$C$45,0),COLUMN()-3),"")="",
    MROUND(VLOOKUP(J$2,Setup!$A$30:$B$36,2,FALSE)*VLOOKUP($C19,Setup!$A$40:$B$48,2,FALSE)*IF($C19="Season",1,VLOOKUP($B19,Setup!$A$52:$B$55,2,FALSE)),0.5),
    INDEX(Overrides!$D$6:$J$45,MATCH($A19,Overrides!$C$6:$C$45,0),COLUMN()-3)))</f>
        <v>0</v>
      </c>
      <c r="K19" t="s">
        <v>352</v>
      </c>
    </row>
    <row r="20" spans="1:11" hidden="1" x14ac:dyDescent="0.3">
      <c r="A20" s="185" t="s">
        <v>160</v>
      </c>
      <c r="B20" s="282" t="s">
        <v>65</v>
      </c>
      <c r="C20" s="185" t="s">
        <v>123</v>
      </c>
      <c r="D20" s="186" cm="1">
        <f t="array" ref="D20">IF($C20="Totals","-",
  IF(IFERROR(INDEX(Overrides!$D$6:$J$45,MATCH($A20,Overrides!$C$6:$C$45,0),COLUMN()-3),"")="",
    MROUND(VLOOKUP(D$2,Setup!$A$30:$B$36,2,FALSE)*VLOOKUP($C20,Setup!$A$40:$B$48,2,FALSE)*IF($C20="Season",1,VLOOKUP($B20,Setup!$A$52:$B$55,2,FALSE)),0.5),
    INDEX(Overrides!$D$6:$J$45,MATCH($A20,Overrides!$C$6:$C$45,0),COLUMN()-3)))</f>
        <v>0</v>
      </c>
      <c r="E20" s="186" cm="1">
        <f t="array" ref="E20">IF($C20="Totals","-",
  IF(IFERROR(INDEX(Overrides!$D$6:$J$45,MATCH($A20,Overrides!$C$6:$C$45,0),COLUMN()-3),"")="",
    MROUND(VLOOKUP(E$2,Setup!$A$30:$B$36,2,FALSE)*VLOOKUP($C20,Setup!$A$40:$B$48,2,FALSE)*IF($C20="Season",1,VLOOKUP($B20,Setup!$A$52:$B$55,2,FALSE)),0.5),
    INDEX(Overrides!$D$6:$J$45,MATCH($A20,Overrides!$C$6:$C$45,0),COLUMN()-3)))</f>
        <v>0</v>
      </c>
      <c r="F20" s="187" cm="1">
        <f t="array" ref="F20">IF($C20="Totals","-",
  IF(IFERROR(INDEX(Overrides!$D$6:$J$45,MATCH($A20,Overrides!$C$6:$C$45,0),COLUMN()-3),"")="",
    MROUND(VLOOKUP(F$2,Setup!$A$30:$B$36,2,FALSE)*VLOOKUP($C20,Setup!$A$40:$B$48,2,FALSE)*IF($C20="Season",1,VLOOKUP($B20,Setup!$A$52:$B$55,2,FALSE)),0.5),
    INDEX(Overrides!$D$6:$J$45,MATCH($A20,Overrides!$C$6:$C$45,0),COLUMN()-3)))</f>
        <v>0</v>
      </c>
      <c r="G20" s="187" cm="1">
        <f t="array" ref="G20">IF($C20="Totals","-",
  IF(IFERROR(INDEX(Overrides!$D$6:$J$45,MATCH($A20,Overrides!$C$6:$C$45,0),COLUMN()-3),"")="",
    MROUND(VLOOKUP(G$2,Setup!$A$30:$B$36,2,FALSE)*VLOOKUP($C20,Setup!$A$40:$B$48,2,FALSE)*IF($C20="Season",1,VLOOKUP($B20,Setup!$A$52:$B$55,2,FALSE)),0.5),
    INDEX(Overrides!$D$6:$J$45,MATCH($A20,Overrides!$C$6:$C$45,0),COLUMN()-3)))</f>
        <v>0</v>
      </c>
      <c r="H20" s="187" cm="1">
        <f t="array" ref="H20">IF($C20="Totals","-",
  IF(IFERROR(INDEX(Overrides!$D$6:$J$45,MATCH($A20,Overrides!$C$6:$C$45,0),COLUMN()-3),"")="",
    MROUND(VLOOKUP(H$2,Setup!$A$30:$B$36,2,FALSE)*VLOOKUP($C20,Setup!$A$40:$B$48,2,FALSE)*IF($C20="Season",1,VLOOKUP($B20,Setup!$A$52:$B$55,2,FALSE)),0.5),
    INDEX(Overrides!$D$6:$J$45,MATCH($A20,Overrides!$C$6:$C$45,0),COLUMN()-3)))</f>
        <v>0</v>
      </c>
      <c r="I20" s="187" cm="1">
        <f t="array" ref="I20">IF($C20="Totals","-",
  IF(IFERROR(INDEX(Overrides!$D$6:$J$45,MATCH($A20,Overrides!$C$6:$C$45,0),COLUMN()-3),"")="",
    MROUND(VLOOKUP(I$2,Setup!$A$30:$B$36,2,FALSE)*VLOOKUP($C20,Setup!$A$40:$B$48,2,FALSE)*IF($C20="Season",1,VLOOKUP($B20,Setup!$A$52:$B$55,2,FALSE)),0.5),
    INDEX(Overrides!$D$6:$J$45,MATCH($A20,Overrides!$C$6:$C$45,0),COLUMN()-3)))</f>
        <v>0</v>
      </c>
      <c r="J20" s="299" cm="1">
        <f t="array" ref="J20">IF($C20="Totals","-",
  IF(IFERROR(INDEX(Overrides!$D$6:$J$45,MATCH($A20,Overrides!$C$6:$C$45,0),COLUMN()-3),"")="",
    MROUND(VLOOKUP(J$2,Setup!$A$30:$B$36,2,FALSE)*VLOOKUP($C20,Setup!$A$40:$B$48,2,FALSE)*IF($C20="Season",1,VLOOKUP($B20,Setup!$A$52:$B$55,2,FALSE)),0.5),
    INDEX(Overrides!$D$6:$J$45,MATCH($A20,Overrides!$C$6:$C$45,0),COLUMN()-3)))</f>
        <v>0</v>
      </c>
      <c r="K20" t="s">
        <v>352</v>
      </c>
    </row>
    <row r="21" spans="1:11" hidden="1" x14ac:dyDescent="0.3">
      <c r="A21" s="185" t="s">
        <v>161</v>
      </c>
      <c r="B21" s="282" t="s">
        <v>65</v>
      </c>
      <c r="C21" s="185" t="s">
        <v>125</v>
      </c>
      <c r="D21" s="186" cm="1">
        <f t="array" ref="D21">IF($C21="Totals","-",
  IF(IFERROR(INDEX(Overrides!$D$6:$J$45,MATCH($A21,Overrides!$C$6:$C$45,0),COLUMN()-3),"")="",
    MROUND(VLOOKUP(D$2,Setup!$A$30:$B$36,2,FALSE)*VLOOKUP($C21,Setup!$A$40:$B$48,2,FALSE)*IF($C21="Season",1,VLOOKUP($B21,Setup!$A$52:$B$55,2,FALSE)),0.5),
    INDEX(Overrides!$D$6:$J$45,MATCH($A21,Overrides!$C$6:$C$45,0),COLUMN()-3)))</f>
        <v>0</v>
      </c>
      <c r="E21" s="186" cm="1">
        <f t="array" ref="E21">IF($C21="Totals","-",
  IF(IFERROR(INDEX(Overrides!$D$6:$J$45,MATCH($A21,Overrides!$C$6:$C$45,0),COLUMN()-3),"")="",
    MROUND(VLOOKUP(E$2,Setup!$A$30:$B$36,2,FALSE)*VLOOKUP($C21,Setup!$A$40:$B$48,2,FALSE)*IF($C21="Season",1,VLOOKUP($B21,Setup!$A$52:$B$55,2,FALSE)),0.5),
    INDEX(Overrides!$D$6:$J$45,MATCH($A21,Overrides!$C$6:$C$45,0),COLUMN()-3)))</f>
        <v>0</v>
      </c>
      <c r="F21" s="187" cm="1">
        <f t="array" ref="F21">IF($C21="Totals","-",
  IF(IFERROR(INDEX(Overrides!$D$6:$J$45,MATCH($A21,Overrides!$C$6:$C$45,0),COLUMN()-3),"")="",
    MROUND(VLOOKUP(F$2,Setup!$A$30:$B$36,2,FALSE)*VLOOKUP($C21,Setup!$A$40:$B$48,2,FALSE)*IF($C21="Season",1,VLOOKUP($B21,Setup!$A$52:$B$55,2,FALSE)),0.5),
    INDEX(Overrides!$D$6:$J$45,MATCH($A21,Overrides!$C$6:$C$45,0),COLUMN()-3)))</f>
        <v>0</v>
      </c>
      <c r="G21" s="187" cm="1">
        <f t="array" ref="G21">IF($C21="Totals","-",
  IF(IFERROR(INDEX(Overrides!$D$6:$J$45,MATCH($A21,Overrides!$C$6:$C$45,0),COLUMN()-3),"")="",
    MROUND(VLOOKUP(G$2,Setup!$A$30:$B$36,2,FALSE)*VLOOKUP($C21,Setup!$A$40:$B$48,2,FALSE)*IF($C21="Season",1,VLOOKUP($B21,Setup!$A$52:$B$55,2,FALSE)),0.5),
    INDEX(Overrides!$D$6:$J$45,MATCH($A21,Overrides!$C$6:$C$45,0),COLUMN()-3)))</f>
        <v>0</v>
      </c>
      <c r="H21" s="187" cm="1">
        <f t="array" ref="H21">IF($C21="Totals","-",
  IF(IFERROR(INDEX(Overrides!$D$6:$J$45,MATCH($A21,Overrides!$C$6:$C$45,0),COLUMN()-3),"")="",
    MROUND(VLOOKUP(H$2,Setup!$A$30:$B$36,2,FALSE)*VLOOKUP($C21,Setup!$A$40:$B$48,2,FALSE)*IF($C21="Season",1,VLOOKUP($B21,Setup!$A$52:$B$55,2,FALSE)),0.5),
    INDEX(Overrides!$D$6:$J$45,MATCH($A21,Overrides!$C$6:$C$45,0),COLUMN()-3)))</f>
        <v>0</v>
      </c>
      <c r="I21" s="187" cm="1">
        <f t="array" ref="I21">IF($C21="Totals","-",
  IF(IFERROR(INDEX(Overrides!$D$6:$J$45,MATCH($A21,Overrides!$C$6:$C$45,0),COLUMN()-3),"")="",
    MROUND(VLOOKUP(I$2,Setup!$A$30:$B$36,2,FALSE)*VLOOKUP($C21,Setup!$A$40:$B$48,2,FALSE)*IF($C21="Season",1,VLOOKUP($B21,Setup!$A$52:$B$55,2,FALSE)),0.5),
    INDEX(Overrides!$D$6:$J$45,MATCH($A21,Overrides!$C$6:$C$45,0),COLUMN()-3)))</f>
        <v>0</v>
      </c>
      <c r="J21" s="299" cm="1">
        <f t="array" ref="J21">IF($C21="Totals","-",
  IF(IFERROR(INDEX(Overrides!$D$6:$J$45,MATCH($A21,Overrides!$C$6:$C$45,0),COLUMN()-3),"")="",
    MROUND(VLOOKUP(J$2,Setup!$A$30:$B$36,2,FALSE)*VLOOKUP($C21,Setup!$A$40:$B$48,2,FALSE)*IF($C21="Season",1,VLOOKUP($B21,Setup!$A$52:$B$55,2,FALSE)),0.5),
    INDEX(Overrides!$D$6:$J$45,MATCH($A21,Overrides!$C$6:$C$45,0),COLUMN()-3)))</f>
        <v>0</v>
      </c>
      <c r="K21" t="s">
        <v>352</v>
      </c>
    </row>
    <row r="22" spans="1:11" ht="15" thickBot="1" x14ac:dyDescent="0.35">
      <c r="A22" s="285" t="s">
        <v>162</v>
      </c>
      <c r="B22" s="284" t="s">
        <v>65</v>
      </c>
      <c r="C22" s="285" t="s">
        <v>151</v>
      </c>
      <c r="D22" s="308" t="str" cm="1">
        <f t="array" ref="D22">IF($C22="Totals","-",
  IF(IFERROR(INDEX(Overrides!$D$6:$J$45,MATCH($A22,Overrides!$C$6:$C$45,0),COLUMN()-3),"")="",
    MROUND(VLOOKUP(D$2,Setup!$A$30:$B$36,2,FALSE)*VLOOKUP($C22,Setup!$A$40:$B$48,2,FALSE)*IF($C22="Season",1,VLOOKUP($B22,Setup!$A$52:$B$55,2,FALSE)),0.5),
    INDEX(Overrides!$D$6:$J$45,MATCH($A22,Overrides!$C$6:$C$45,0),COLUMN()-3)))</f>
        <v>-</v>
      </c>
      <c r="E22" s="308" t="str" cm="1">
        <f t="array" ref="E22">IF($C22="Totals","-",
  IF(IFERROR(INDEX(Overrides!$D$6:$J$45,MATCH($A22,Overrides!$C$6:$C$45,0),COLUMN()-3),"")="",
    MROUND(VLOOKUP(E$2,Setup!$A$30:$B$36,2,FALSE)*VLOOKUP($C22,Setup!$A$40:$B$48,2,FALSE)*IF($C22="Season",1,VLOOKUP($B22,Setup!$A$52:$B$55,2,FALSE)),0.5),
    INDEX(Overrides!$D$6:$J$45,MATCH($A22,Overrides!$C$6:$C$45,0),COLUMN()-3)))</f>
        <v>-</v>
      </c>
      <c r="F22" s="308" t="str" cm="1">
        <f t="array" ref="F22">IF($C22="Totals","-",
  IF(IFERROR(INDEX(Overrides!$D$6:$J$45,MATCH($A22,Overrides!$C$6:$C$45,0),COLUMN()-3),"")="",
    MROUND(VLOOKUP(F$2,Setup!$A$30:$B$36,2,FALSE)*VLOOKUP($C22,Setup!$A$40:$B$48,2,FALSE)*IF($C22="Season",1,VLOOKUP($B22,Setup!$A$52:$B$55,2,FALSE)),0.5),
    INDEX(Overrides!$D$6:$J$45,MATCH($A22,Overrides!$C$6:$C$45,0),COLUMN()-3)))</f>
        <v>-</v>
      </c>
      <c r="G22" s="308" t="str" cm="1">
        <f t="array" ref="G22">IF($C22="Totals","-",
  IF(IFERROR(INDEX(Overrides!$D$6:$J$45,MATCH($A22,Overrides!$C$6:$C$45,0),COLUMN()-3),"")="",
    MROUND(VLOOKUP(G$2,Setup!$A$30:$B$36,2,FALSE)*VLOOKUP($C22,Setup!$A$40:$B$48,2,FALSE)*IF($C22="Season",1,VLOOKUP($B22,Setup!$A$52:$B$55,2,FALSE)),0.5),
    INDEX(Overrides!$D$6:$J$45,MATCH($A22,Overrides!$C$6:$C$45,0),COLUMN()-3)))</f>
        <v>-</v>
      </c>
      <c r="H22" s="308" t="str" cm="1">
        <f t="array" ref="H22">IF($C22="Totals","-",
  IF(IFERROR(INDEX(Overrides!$D$6:$J$45,MATCH($A22,Overrides!$C$6:$C$45,0),COLUMN()-3),"")="",
    MROUND(VLOOKUP(H$2,Setup!$A$30:$B$36,2,FALSE)*VLOOKUP($C22,Setup!$A$40:$B$48,2,FALSE)*IF($C22="Season",1,VLOOKUP($B22,Setup!$A$52:$B$55,2,FALSE)),0.5),
    INDEX(Overrides!$D$6:$J$45,MATCH($A22,Overrides!$C$6:$C$45,0),COLUMN()-3)))</f>
        <v>-</v>
      </c>
      <c r="I22" s="308" t="str" cm="1">
        <f t="array" ref="I22">IF($C22="Totals","-",
  IF(IFERROR(INDEX(Overrides!$D$6:$J$45,MATCH($A22,Overrides!$C$6:$C$45,0),COLUMN()-3),"")="",
    MROUND(VLOOKUP(I$2,Setup!$A$30:$B$36,2,FALSE)*VLOOKUP($C22,Setup!$A$40:$B$48,2,FALSE)*IF($C22="Season",1,VLOOKUP($B22,Setup!$A$52:$B$55,2,FALSE)),0.5),
    INDEX(Overrides!$D$6:$J$45,MATCH($A22,Overrides!$C$6:$C$45,0),COLUMN()-3)))</f>
        <v>-</v>
      </c>
      <c r="J22" s="309" t="str" cm="1">
        <f t="array" ref="J22">IF($C22="Totals","-",
  IF(IFERROR(INDEX(Overrides!$D$6:$J$45,MATCH($A22,Overrides!$C$6:$C$45,0),COLUMN()-3),"")="",
    MROUND(VLOOKUP(J$2,Setup!$A$30:$B$36,2,FALSE)*VLOOKUP($C22,Setup!$A$40:$B$48,2,FALSE)*IF($C22="Season",1,VLOOKUP($B22,Setup!$A$52:$B$55,2,FALSE)),0.5),
    INDEX(Overrides!$D$6:$J$45,MATCH($A22,Overrides!$C$6:$C$45,0),COLUMN()-3)))</f>
        <v>-</v>
      </c>
    </row>
    <row r="23" spans="1:11" x14ac:dyDescent="0.3">
      <c r="A23" s="277" t="s">
        <v>163</v>
      </c>
      <c r="B23" s="276" t="s">
        <v>61</v>
      </c>
      <c r="C23" s="277" t="s">
        <v>110</v>
      </c>
      <c r="D23" s="296" cm="1">
        <f t="array" ref="D23">IF($C23="Totals","-",
  IF(IFERROR(INDEX(Overrides!$D$6:$J$45,MATCH($A23,Overrides!$C$6:$C$45,0),COLUMN()-3),"")="",
    MROUND(VLOOKUP(D$2,Setup!$A$30:$B$36,2,FALSE)*VLOOKUP($C23,Setup!$A$40:$B$48,2,FALSE)*IF($C23="Season",1,VLOOKUP($B23,Setup!$A$52:$B$55,2,FALSE)),0.5),
    INDEX(Overrides!$D$6:$J$45,MATCH($A23,Overrides!$C$6:$C$45,0),COLUMN()-3)))</f>
        <v>65</v>
      </c>
      <c r="E23" s="296" cm="1">
        <f t="array" ref="E23">IF($C23="Totals","-",
  IF(IFERROR(INDEX(Overrides!$D$6:$J$45,MATCH($A23,Overrides!$C$6:$C$45,0),COLUMN()-3),"")="",
    MROUND(VLOOKUP(E$2,Setup!$A$30:$B$36,2,FALSE)*VLOOKUP($C23,Setup!$A$40:$B$48,2,FALSE)*IF($C23="Season",1,VLOOKUP($B23,Setup!$A$52:$B$55,2,FALSE)),0.5),
    INDEX(Overrides!$D$6:$J$45,MATCH($A23,Overrides!$C$6:$C$45,0),COLUMN()-3)))</f>
        <v>55</v>
      </c>
      <c r="F23" s="297" cm="1">
        <f t="array" ref="F23">IF($C23="Totals","-",
  IF(IFERROR(INDEX(Overrides!$D$6:$J$45,MATCH($A23,Overrides!$C$6:$C$45,0),COLUMN()-3),"")="",
    MROUND(VLOOKUP(F$2,Setup!$A$30:$B$36,2,FALSE)*VLOOKUP($C23,Setup!$A$40:$B$48,2,FALSE)*IF($C23="Season",1,VLOOKUP($B23,Setup!$A$52:$B$55,2,FALSE)),0.5),
    INDEX(Overrides!$D$6:$J$45,MATCH($A23,Overrides!$C$6:$C$45,0),COLUMN()-3)))</f>
        <v>49</v>
      </c>
      <c r="G23" s="297" cm="1">
        <f t="array" ref="G23">IF($C23="Totals","-",
  IF(IFERROR(INDEX(Overrides!$D$6:$J$45,MATCH($A23,Overrides!$C$6:$C$45,0),COLUMN()-3),"")="",
    MROUND(VLOOKUP(G$2,Setup!$A$30:$B$36,2,FALSE)*VLOOKUP($C23,Setup!$A$40:$B$48,2,FALSE)*IF($C23="Season",1,VLOOKUP($B23,Setup!$A$52:$B$55,2,FALSE)),0.5),
    INDEX(Overrides!$D$6:$J$45,MATCH($A23,Overrides!$C$6:$C$45,0),COLUMN()-3)))</f>
        <v>39</v>
      </c>
      <c r="H23" s="297" cm="1">
        <f t="array" ref="H23">IF($C23="Totals","-",
  IF(IFERROR(INDEX(Overrides!$D$6:$J$45,MATCH($A23,Overrides!$C$6:$C$45,0),COLUMN()-3),"")="",
    MROUND(VLOOKUP(H$2,Setup!$A$30:$B$36,2,FALSE)*VLOOKUP($C23,Setup!$A$40:$B$48,2,FALSE)*IF($C23="Season",1,VLOOKUP($B23,Setup!$A$52:$B$55,2,FALSE)),0.5),
    INDEX(Overrides!$D$6:$J$45,MATCH($A23,Overrides!$C$6:$C$45,0),COLUMN()-3)))</f>
        <v>23</v>
      </c>
      <c r="I23" s="297" cm="1">
        <f t="array" ref="I23">IF($C23="Totals","-",
  IF(IFERROR(INDEX(Overrides!$D$6:$J$45,MATCH($A23,Overrides!$C$6:$C$45,0),COLUMN()-3),"")="",
    MROUND(VLOOKUP(I$2,Setup!$A$30:$B$36,2,FALSE)*VLOOKUP($C23,Setup!$A$40:$B$48,2,FALSE)*IF($C23="Season",1,VLOOKUP($B23,Setup!$A$52:$B$55,2,FALSE)),0.5),
    INDEX(Overrides!$D$6:$J$45,MATCH($A23,Overrides!$C$6:$C$45,0),COLUMN()-3)))</f>
        <v>15</v>
      </c>
      <c r="J23" s="298" cm="1">
        <f t="array" ref="J23">IF($C23="Totals","-",
  IF(IFERROR(INDEX(Overrides!$D$6:$J$45,MATCH($A23,Overrides!$C$6:$C$45,0),COLUMN()-3),"")="",
    MROUND(VLOOKUP(J$2,Setup!$A$30:$B$36,2,FALSE)*VLOOKUP($C23,Setup!$A$40:$B$48,2,FALSE)*IF($C23="Season",1,VLOOKUP($B23,Setup!$A$52:$B$55,2,FALSE)),0.5),
    INDEX(Overrides!$D$6:$J$45,MATCH($A23,Overrides!$C$6:$C$45,0),COLUMN()-3)))</f>
        <v>12</v>
      </c>
    </row>
    <row r="24" spans="1:11" x14ac:dyDescent="0.3">
      <c r="A24" s="185" t="s">
        <v>164</v>
      </c>
      <c r="B24" s="282" t="s">
        <v>61</v>
      </c>
      <c r="C24" s="185" t="s">
        <v>47</v>
      </c>
      <c r="D24" s="186" cm="1">
        <f t="array" ref="D24">IF($C24="Totals","-",
  IF(IFERROR(INDEX(Overrides!$D$6:$J$45,MATCH($A24,Overrides!$C$6:$C$45,0),COLUMN()-3),"")="",
    MROUND(VLOOKUP(D$2,Setup!$A$30:$B$36,2,FALSE)*VLOOKUP($C24,Setup!$A$40:$B$48,2,FALSE)*IF($C24="Season",1,VLOOKUP($B24,Setup!$A$52:$B$55,2,FALSE)),0.5),
    INDEX(Overrides!$D$6:$J$45,MATCH($A24,Overrides!$C$6:$C$45,0),COLUMN()-3)))</f>
        <v>60</v>
      </c>
      <c r="E24" s="186" cm="1">
        <f t="array" ref="E24">IF($C24="Totals","-",
  IF(IFERROR(INDEX(Overrides!$D$6:$J$45,MATCH($A24,Overrides!$C$6:$C$45,0),COLUMN()-3),"")="",
    MROUND(VLOOKUP(E$2,Setup!$A$30:$B$36,2,FALSE)*VLOOKUP($C24,Setup!$A$40:$B$48,2,FALSE)*IF($C24="Season",1,VLOOKUP($B24,Setup!$A$52:$B$55,2,FALSE)),0.5),
    INDEX(Overrides!$D$6:$J$45,MATCH($A24,Overrides!$C$6:$C$45,0),COLUMN()-3)))</f>
        <v>50.5</v>
      </c>
      <c r="F24" s="187" cm="1">
        <f t="array" ref="F24">IF($C24="Totals","-",
  IF(IFERROR(INDEX(Overrides!$D$6:$J$45,MATCH($A24,Overrides!$C$6:$C$45,0),COLUMN()-3),"")="",
    MROUND(VLOOKUP(F$2,Setup!$A$30:$B$36,2,FALSE)*VLOOKUP($C24,Setup!$A$40:$B$48,2,FALSE)*IF($C24="Season",1,VLOOKUP($B24,Setup!$A$52:$B$55,2,FALSE)),0.5),
    INDEX(Overrides!$D$6:$J$45,MATCH($A24,Overrides!$C$6:$C$45,0),COLUMN()-3)))</f>
        <v>45</v>
      </c>
      <c r="G24" s="187" cm="1">
        <f t="array" ref="G24">IF($C24="Totals","-",
  IF(IFERROR(INDEX(Overrides!$D$6:$J$45,MATCH($A24,Overrides!$C$6:$C$45,0),COLUMN()-3),"")="",
    MROUND(VLOOKUP(G$2,Setup!$A$30:$B$36,2,FALSE)*VLOOKUP($C24,Setup!$A$40:$B$48,2,FALSE)*IF($C24="Season",1,VLOOKUP($B24,Setup!$A$52:$B$55,2,FALSE)),0.5),
    INDEX(Overrides!$D$6:$J$45,MATCH($A24,Overrides!$C$6:$C$45,0),COLUMN()-3)))</f>
        <v>36</v>
      </c>
      <c r="H24" s="187" cm="1">
        <f t="array" ref="H24">IF($C24="Totals","-",
  IF(IFERROR(INDEX(Overrides!$D$6:$J$45,MATCH($A24,Overrides!$C$6:$C$45,0),COLUMN()-3),"")="",
    MROUND(VLOOKUP(H$2,Setup!$A$30:$B$36,2,FALSE)*VLOOKUP($C24,Setup!$A$40:$B$48,2,FALSE)*IF($C24="Season",1,VLOOKUP($B24,Setup!$A$52:$B$55,2,FALSE)),0.5),
    INDEX(Overrides!$D$6:$J$45,MATCH($A24,Overrides!$C$6:$C$45,0),COLUMN()-3)))</f>
        <v>21</v>
      </c>
      <c r="I24" s="187" cm="1">
        <f t="array" ref="I24">IF($C24="Totals","-",
  IF(IFERROR(INDEX(Overrides!$D$6:$J$45,MATCH($A24,Overrides!$C$6:$C$45,0),COLUMN()-3),"")="",
    MROUND(VLOOKUP(I$2,Setup!$A$30:$B$36,2,FALSE)*VLOOKUP($C24,Setup!$A$40:$B$48,2,FALSE)*IF($C24="Season",1,VLOOKUP($B24,Setup!$A$52:$B$55,2,FALSE)),0.5),
    INDEX(Overrides!$D$6:$J$45,MATCH($A24,Overrides!$C$6:$C$45,0),COLUMN()-3)))</f>
        <v>14</v>
      </c>
      <c r="J24" s="299" cm="1">
        <f t="array" ref="J24">IF($C24="Totals","-",
  IF(IFERROR(INDEX(Overrides!$D$6:$J$45,MATCH($A24,Overrides!$C$6:$C$45,0),COLUMN()-3),"")="",
    MROUND(VLOOKUP(J$2,Setup!$A$30:$B$36,2,FALSE)*VLOOKUP($C24,Setup!$A$40:$B$48,2,FALSE)*IF($C24="Season",1,VLOOKUP($B24,Setup!$A$52:$B$55,2,FALSE)),0.5),
    INDEX(Overrides!$D$6:$J$45,MATCH($A24,Overrides!$C$6:$C$45,0),COLUMN()-3)))</f>
        <v>11</v>
      </c>
    </row>
    <row r="25" spans="1:11" x14ac:dyDescent="0.3">
      <c r="A25" s="185" t="s">
        <v>165</v>
      </c>
      <c r="B25" s="282" t="s">
        <v>61</v>
      </c>
      <c r="C25" s="185" t="s">
        <v>113</v>
      </c>
      <c r="D25" s="186" cm="1">
        <f t="array" ref="D25">IF($C25="Totals","-",
  IF(IFERROR(INDEX(Overrides!$D$6:$J$45,MATCH($A25,Overrides!$C$6:$C$45,0),COLUMN()-3),"")="",
    MROUND(VLOOKUP(D$2,Setup!$A$30:$B$36,2,FALSE)*VLOOKUP($C25,Setup!$A$40:$B$48,2,FALSE)*IF($C25="Season",1,VLOOKUP($B25,Setup!$A$52:$B$55,2,FALSE)),0.5),
    INDEX(Overrides!$D$6:$J$45,MATCH($A25,Overrides!$C$6:$C$45,0),COLUMN()-3)))</f>
        <v>65</v>
      </c>
      <c r="E25" s="186" cm="1">
        <f t="array" ref="E25">IF($C25="Totals","-",
  IF(IFERROR(INDEX(Overrides!$D$6:$J$45,MATCH($A25,Overrides!$C$6:$C$45,0),COLUMN()-3),"")="",
    MROUND(VLOOKUP(E$2,Setup!$A$30:$B$36,2,FALSE)*VLOOKUP($C25,Setup!$A$40:$B$48,2,FALSE)*IF($C25="Season",1,VLOOKUP($B25,Setup!$A$52:$B$55,2,FALSE)),0.5),
    INDEX(Overrides!$D$6:$J$45,MATCH($A25,Overrides!$C$6:$C$45,0),COLUMN()-3)))</f>
        <v>55</v>
      </c>
      <c r="F25" s="187" cm="1">
        <f t="array" ref="F25">IF($C25="Totals","-",
  IF(IFERROR(INDEX(Overrides!$D$6:$J$45,MATCH($A25,Overrides!$C$6:$C$45,0),COLUMN()-3),"")="",
    MROUND(VLOOKUP(F$2,Setup!$A$30:$B$36,2,FALSE)*VLOOKUP($C25,Setup!$A$40:$B$48,2,FALSE)*IF($C25="Season",1,VLOOKUP($B25,Setup!$A$52:$B$55,2,FALSE)),0.5),
    INDEX(Overrides!$D$6:$J$45,MATCH($A25,Overrides!$C$6:$C$45,0),COLUMN()-3)))</f>
        <v>49</v>
      </c>
      <c r="G25" s="187" cm="1">
        <f t="array" ref="G25">IF($C25="Totals","-",
  IF(IFERROR(INDEX(Overrides!$D$6:$J$45,MATCH($A25,Overrides!$C$6:$C$45,0),COLUMN()-3),"")="",
    MROUND(VLOOKUP(G$2,Setup!$A$30:$B$36,2,FALSE)*VLOOKUP($C25,Setup!$A$40:$B$48,2,FALSE)*IF($C25="Season",1,VLOOKUP($B25,Setup!$A$52:$B$55,2,FALSE)),0.5),
    INDEX(Overrides!$D$6:$J$45,MATCH($A25,Overrides!$C$6:$C$45,0),COLUMN()-3)))</f>
        <v>39</v>
      </c>
      <c r="H25" s="187" cm="1">
        <f t="array" ref="H25">IF($C25="Totals","-",
  IF(IFERROR(INDEX(Overrides!$D$6:$J$45,MATCH($A25,Overrides!$C$6:$C$45,0),COLUMN()-3),"")="",
    MROUND(VLOOKUP(H$2,Setup!$A$30:$B$36,2,FALSE)*VLOOKUP($C25,Setup!$A$40:$B$48,2,FALSE)*IF($C25="Season",1,VLOOKUP($B25,Setup!$A$52:$B$55,2,FALSE)),0.5),
    INDEX(Overrides!$D$6:$J$45,MATCH($A25,Overrides!$C$6:$C$45,0),COLUMN()-3)))</f>
        <v>23</v>
      </c>
      <c r="I25" s="187" cm="1">
        <f t="array" ref="I25">IF($C25="Totals","-",
  IF(IFERROR(INDEX(Overrides!$D$6:$J$45,MATCH($A25,Overrides!$C$6:$C$45,0),COLUMN()-3),"")="",
    MROUND(VLOOKUP(I$2,Setup!$A$30:$B$36,2,FALSE)*VLOOKUP($C25,Setup!$A$40:$B$48,2,FALSE)*IF($C25="Season",1,VLOOKUP($B25,Setup!$A$52:$B$55,2,FALSE)),0.5),
    INDEX(Overrides!$D$6:$J$45,MATCH($A25,Overrides!$C$6:$C$45,0),COLUMN()-3)))</f>
        <v>15</v>
      </c>
      <c r="J25" s="299" cm="1">
        <f t="array" ref="J25">IF($C25="Totals","-",
  IF(IFERROR(INDEX(Overrides!$D$6:$J$45,MATCH($A25,Overrides!$C$6:$C$45,0),COLUMN()-3),"")="",
    MROUND(VLOOKUP(J$2,Setup!$A$30:$B$36,2,FALSE)*VLOOKUP($C25,Setup!$A$40:$B$48,2,FALSE)*IF($C25="Season",1,VLOOKUP($B25,Setup!$A$52:$B$55,2,FALSE)),0.5),
    INDEX(Overrides!$D$6:$J$45,MATCH($A25,Overrides!$C$6:$C$45,0),COLUMN()-3)))</f>
        <v>12</v>
      </c>
    </row>
    <row r="26" spans="1:11" x14ac:dyDescent="0.3">
      <c r="A26" s="185" t="s">
        <v>166</v>
      </c>
      <c r="B26" s="282" t="s">
        <v>61</v>
      </c>
      <c r="C26" s="185" t="s">
        <v>115</v>
      </c>
      <c r="D26" s="186" cm="1">
        <f t="array" ref="D26">IF($C26="Totals","-",
  IF(IFERROR(INDEX(Overrides!$D$6:$J$45,MATCH($A26,Overrides!$C$6:$C$45,0),COLUMN()-3),"")="",
    MROUND(VLOOKUP(D$2,Setup!$A$30:$B$36,2,FALSE)*VLOOKUP($C26,Setup!$A$40:$B$48,2,FALSE)*IF($C26="Season",1,VLOOKUP($B26,Setup!$A$52:$B$55,2,FALSE)),0.5),
    INDEX(Overrides!$D$6:$J$45,MATCH($A26,Overrides!$C$6:$C$45,0),COLUMN()-3)))</f>
        <v>70</v>
      </c>
      <c r="E26" s="186" cm="1">
        <f t="array" ref="E26">IF($C26="Totals","-",
  IF(IFERROR(INDEX(Overrides!$D$6:$J$45,MATCH($A26,Overrides!$C$6:$C$45,0),COLUMN()-3),"")="",
    MROUND(VLOOKUP(E$2,Setup!$A$30:$B$36,2,FALSE)*VLOOKUP($C26,Setup!$A$40:$B$48,2,FALSE)*IF($C26="Season",1,VLOOKUP($B26,Setup!$A$52:$B$55,2,FALSE)),0.5),
    INDEX(Overrides!$D$6:$J$45,MATCH($A26,Overrides!$C$6:$C$45,0),COLUMN()-3)))</f>
        <v>59.5</v>
      </c>
      <c r="F26" s="187" cm="1">
        <f t="array" ref="F26">IF($C26="Totals","-",
  IF(IFERROR(INDEX(Overrides!$D$6:$J$45,MATCH($A26,Overrides!$C$6:$C$45,0),COLUMN()-3),"")="",
    MROUND(VLOOKUP(F$2,Setup!$A$30:$B$36,2,FALSE)*VLOOKUP($C26,Setup!$A$40:$B$48,2,FALSE)*IF($C26="Season",1,VLOOKUP($B26,Setup!$A$52:$B$55,2,FALSE)),0.5),
    INDEX(Overrides!$D$6:$J$45,MATCH($A26,Overrides!$C$6:$C$45,0),COLUMN()-3)))</f>
        <v>53</v>
      </c>
      <c r="G26" s="187" cm="1">
        <f t="array" ref="G26">IF($C26="Totals","-",
  IF(IFERROR(INDEX(Overrides!$D$6:$J$45,MATCH($A26,Overrides!$C$6:$C$45,0),COLUMN()-3),"")="",
    MROUND(VLOOKUP(G$2,Setup!$A$30:$B$36,2,FALSE)*VLOOKUP($C26,Setup!$A$40:$B$48,2,FALSE)*IF($C26="Season",1,VLOOKUP($B26,Setup!$A$52:$B$55,2,FALSE)),0.5),
    INDEX(Overrides!$D$6:$J$45,MATCH($A26,Overrides!$C$6:$C$45,0),COLUMN()-3)))</f>
        <v>42</v>
      </c>
      <c r="H26" s="187" cm="1">
        <f t="array" ref="H26">IF($C26="Totals","-",
  IF(IFERROR(INDEX(Overrides!$D$6:$J$45,MATCH($A26,Overrides!$C$6:$C$45,0),COLUMN()-3),"")="",
    MROUND(VLOOKUP(H$2,Setup!$A$30:$B$36,2,FALSE)*VLOOKUP($C26,Setup!$A$40:$B$48,2,FALSE)*IF($C26="Season",1,VLOOKUP($B26,Setup!$A$52:$B$55,2,FALSE)),0.5),
    INDEX(Overrides!$D$6:$J$45,MATCH($A26,Overrides!$C$6:$C$45,0),COLUMN()-3)))</f>
        <v>25</v>
      </c>
      <c r="I26" s="187" cm="1">
        <f t="array" ref="I26">IF($C26="Totals","-",
  IF(IFERROR(INDEX(Overrides!$D$6:$J$45,MATCH($A26,Overrides!$C$6:$C$45,0),COLUMN()-3),"")="",
    MROUND(VLOOKUP(I$2,Setup!$A$30:$B$36,2,FALSE)*VLOOKUP($C26,Setup!$A$40:$B$48,2,FALSE)*IF($C26="Season",1,VLOOKUP($B26,Setup!$A$52:$B$55,2,FALSE)),0.5),
    INDEX(Overrides!$D$6:$J$45,MATCH($A26,Overrides!$C$6:$C$45,0),COLUMN()-3)))</f>
        <v>16</v>
      </c>
      <c r="J26" s="299" cm="1">
        <f t="array" ref="J26">IF($C26="Totals","-",
  IF(IFERROR(INDEX(Overrides!$D$6:$J$45,MATCH($A26,Overrides!$C$6:$C$45,0),COLUMN()-3),"")="",
    MROUND(VLOOKUP(J$2,Setup!$A$30:$B$36,2,FALSE)*VLOOKUP($C26,Setup!$A$40:$B$48,2,FALSE)*IF($C26="Season",1,VLOOKUP($B26,Setup!$A$52:$B$55,2,FALSE)),0.5),
    INDEX(Overrides!$D$6:$J$45,MATCH($A26,Overrides!$C$6:$C$45,0),COLUMN()-3)))</f>
        <v>13</v>
      </c>
    </row>
    <row r="27" spans="1:11" hidden="1" x14ac:dyDescent="0.3">
      <c r="A27" s="185" t="s">
        <v>167</v>
      </c>
      <c r="B27" s="282" t="s">
        <v>61</v>
      </c>
      <c r="C27" s="185" t="s">
        <v>117</v>
      </c>
      <c r="D27" s="186" cm="1">
        <f t="array" ref="D27">IF($C27="Totals","-",
  IF(IFERROR(INDEX(Overrides!$D$6:$J$45,MATCH($A27,Overrides!$C$6:$C$45,0),COLUMN()-3),"")="",
    MROUND(VLOOKUP(D$2,Setup!$A$30:$B$36,2,FALSE)*VLOOKUP($C27,Setup!$A$40:$B$48,2,FALSE)*IF($C27="Season",1,VLOOKUP($B27,Setup!$A$52:$B$55,2,FALSE)),0.5),
    INDEX(Overrides!$D$6:$J$45,MATCH($A27,Overrides!$C$6:$C$45,0),COLUMN()-3)))</f>
        <v>52</v>
      </c>
      <c r="E27" s="186" cm="1">
        <f t="array" ref="E27">IF($C27="Totals","-",
  IF(IFERROR(INDEX(Overrides!$D$6:$J$45,MATCH($A27,Overrides!$C$6:$C$45,0),COLUMN()-3),"")="",
    MROUND(VLOOKUP(E$2,Setup!$A$30:$B$36,2,FALSE)*VLOOKUP($C27,Setup!$A$40:$B$48,2,FALSE)*IF($C27="Season",1,VLOOKUP($B27,Setup!$A$52:$B$55,2,FALSE)),0.5),
    INDEX(Overrides!$D$6:$J$45,MATCH($A27,Overrides!$C$6:$C$45,0),COLUMN()-3)))</f>
        <v>44</v>
      </c>
      <c r="F27" s="187" cm="1">
        <f t="array" ref="F27">IF($C27="Totals","-",
  IF(IFERROR(INDEX(Overrides!$D$6:$J$45,MATCH($A27,Overrides!$C$6:$C$45,0),COLUMN()-3),"")="",
    MROUND(VLOOKUP(F$2,Setup!$A$30:$B$36,2,FALSE)*VLOOKUP($C27,Setup!$A$40:$B$48,2,FALSE)*IF($C27="Season",1,VLOOKUP($B27,Setup!$A$52:$B$55,2,FALSE)),0.5),
    INDEX(Overrides!$D$6:$J$45,MATCH($A27,Overrides!$C$6:$C$45,0),COLUMN()-3)))</f>
        <v>39</v>
      </c>
      <c r="G27" s="187" cm="1">
        <f t="array" ref="G27">IF($C27="Totals","-",
  IF(IFERROR(INDEX(Overrides!$D$6:$J$45,MATCH($A27,Overrides!$C$6:$C$45,0),COLUMN()-3),"")="",
    MROUND(VLOOKUP(G$2,Setup!$A$30:$B$36,2,FALSE)*VLOOKUP($C27,Setup!$A$40:$B$48,2,FALSE)*IF($C27="Season",1,VLOOKUP($B27,Setup!$A$52:$B$55,2,FALSE)),0.5),
    INDEX(Overrides!$D$6:$J$45,MATCH($A27,Overrides!$C$6:$C$45,0),COLUMN()-3)))</f>
        <v>31</v>
      </c>
      <c r="H27" s="187" cm="1">
        <f t="array" ref="H27">IF($C27="Totals","-",
  IF(IFERROR(INDEX(Overrides!$D$6:$J$45,MATCH($A27,Overrides!$C$6:$C$45,0),COLUMN()-3),"")="",
    MROUND(VLOOKUP(H$2,Setup!$A$30:$B$36,2,FALSE)*VLOOKUP($C27,Setup!$A$40:$B$48,2,FALSE)*IF($C27="Season",1,VLOOKUP($B27,Setup!$A$52:$B$55,2,FALSE)),0.5),
    INDEX(Overrides!$D$6:$J$45,MATCH($A27,Overrides!$C$6:$C$45,0),COLUMN()-3)))</f>
        <v>18.5</v>
      </c>
      <c r="I27" s="187" cm="1">
        <f t="array" ref="I27">IF($C27="Totals","-",
  IF(IFERROR(INDEX(Overrides!$D$6:$J$45,MATCH($A27,Overrides!$C$6:$C$45,0),COLUMN()-3),"")="",
    MROUND(VLOOKUP(I$2,Setup!$A$30:$B$36,2,FALSE)*VLOOKUP($C27,Setup!$A$40:$B$48,2,FALSE)*IF($C27="Season",1,VLOOKUP($B27,Setup!$A$52:$B$55,2,FALSE)),0.5),
    INDEX(Overrides!$D$6:$J$45,MATCH($A27,Overrides!$C$6:$C$45,0),COLUMN()-3)))</f>
        <v>12</v>
      </c>
      <c r="J27" s="299" cm="1">
        <f t="array" ref="J27">IF($C27="Totals","-",
  IF(IFERROR(INDEX(Overrides!$D$6:$J$45,MATCH($A27,Overrides!$C$6:$C$45,0),COLUMN()-3),"")="",
    MROUND(VLOOKUP(J$2,Setup!$A$30:$B$36,2,FALSE)*VLOOKUP($C27,Setup!$A$40:$B$48,2,FALSE)*IF($C27="Season",1,VLOOKUP($B27,Setup!$A$52:$B$55,2,FALSE)),0.5),
    INDEX(Overrides!$D$6:$J$45,MATCH($A27,Overrides!$C$6:$C$45,0),COLUMN()-3)))</f>
        <v>9.5</v>
      </c>
      <c r="K27" t="s">
        <v>352</v>
      </c>
    </row>
    <row r="28" spans="1:11" hidden="1" x14ac:dyDescent="0.3">
      <c r="A28" s="185" t="s">
        <v>168</v>
      </c>
      <c r="B28" s="282" t="s">
        <v>61</v>
      </c>
      <c r="C28" s="185" t="s">
        <v>119</v>
      </c>
      <c r="D28" s="186" cm="1">
        <f t="array" ref="D28">IF($C28="Totals","-",
  IF(IFERROR(INDEX(Overrides!$D$6:$J$45,MATCH($A28,Overrides!$C$6:$C$45,0),COLUMN()-3),"")="",
    MROUND(VLOOKUP(D$2,Setup!$A$30:$B$36,2,FALSE)*VLOOKUP($C28,Setup!$A$40:$B$48,2,FALSE)*IF($C28="Season",1,VLOOKUP($B28,Setup!$A$52:$B$55,2,FALSE)),0.5),
    INDEX(Overrides!$D$6:$J$45,MATCH($A28,Overrides!$C$6:$C$45,0),COLUMN()-3)))</f>
        <v>0</v>
      </c>
      <c r="E28" s="186" cm="1">
        <f t="array" ref="E28">IF($C28="Totals","-",
  IF(IFERROR(INDEX(Overrides!$D$6:$J$45,MATCH($A28,Overrides!$C$6:$C$45,0),COLUMN()-3),"")="",
    MROUND(VLOOKUP(E$2,Setup!$A$30:$B$36,2,FALSE)*VLOOKUP($C28,Setup!$A$40:$B$48,2,FALSE)*IF($C28="Season",1,VLOOKUP($B28,Setup!$A$52:$B$55,2,FALSE)),0.5),
    INDEX(Overrides!$D$6:$J$45,MATCH($A28,Overrides!$C$6:$C$45,0),COLUMN()-3)))</f>
        <v>0</v>
      </c>
      <c r="F28" s="187" cm="1">
        <f t="array" ref="F28">IF($C28="Totals","-",
  IF(IFERROR(INDEX(Overrides!$D$6:$J$45,MATCH($A28,Overrides!$C$6:$C$45,0),COLUMN()-3),"")="",
    MROUND(VLOOKUP(F$2,Setup!$A$30:$B$36,2,FALSE)*VLOOKUP($C28,Setup!$A$40:$B$48,2,FALSE)*IF($C28="Season",1,VLOOKUP($B28,Setup!$A$52:$B$55,2,FALSE)),0.5),
    INDEX(Overrides!$D$6:$J$45,MATCH($A28,Overrides!$C$6:$C$45,0),COLUMN()-3)))</f>
        <v>0</v>
      </c>
      <c r="G28" s="187" cm="1">
        <f t="array" ref="G28">IF($C28="Totals","-",
  IF(IFERROR(INDEX(Overrides!$D$6:$J$45,MATCH($A28,Overrides!$C$6:$C$45,0),COLUMN()-3),"")="",
    MROUND(VLOOKUP(G$2,Setup!$A$30:$B$36,2,FALSE)*VLOOKUP($C28,Setup!$A$40:$B$48,2,FALSE)*IF($C28="Season",1,VLOOKUP($B28,Setup!$A$52:$B$55,2,FALSE)),0.5),
    INDEX(Overrides!$D$6:$J$45,MATCH($A28,Overrides!$C$6:$C$45,0),COLUMN()-3)))</f>
        <v>0</v>
      </c>
      <c r="H28" s="187" cm="1">
        <f t="array" ref="H28">IF($C28="Totals","-",
  IF(IFERROR(INDEX(Overrides!$D$6:$J$45,MATCH($A28,Overrides!$C$6:$C$45,0),COLUMN()-3),"")="",
    MROUND(VLOOKUP(H$2,Setup!$A$30:$B$36,2,FALSE)*VLOOKUP($C28,Setup!$A$40:$B$48,2,FALSE)*IF($C28="Season",1,VLOOKUP($B28,Setup!$A$52:$B$55,2,FALSE)),0.5),
    INDEX(Overrides!$D$6:$J$45,MATCH($A28,Overrides!$C$6:$C$45,0),COLUMN()-3)))</f>
        <v>0</v>
      </c>
      <c r="I28" s="187" cm="1">
        <f t="array" ref="I28">IF($C28="Totals","-",
  IF(IFERROR(INDEX(Overrides!$D$6:$J$45,MATCH($A28,Overrides!$C$6:$C$45,0),COLUMN()-3),"")="",
    MROUND(VLOOKUP(I$2,Setup!$A$30:$B$36,2,FALSE)*VLOOKUP($C28,Setup!$A$40:$B$48,2,FALSE)*IF($C28="Season",1,VLOOKUP($B28,Setup!$A$52:$B$55,2,FALSE)),0.5),
    INDEX(Overrides!$D$6:$J$45,MATCH($A28,Overrides!$C$6:$C$45,0),COLUMN()-3)))</f>
        <v>0</v>
      </c>
      <c r="J28" s="299" cm="1">
        <f t="array" ref="J28">IF($C28="Totals","-",
  IF(IFERROR(INDEX(Overrides!$D$6:$J$45,MATCH($A28,Overrides!$C$6:$C$45,0),COLUMN()-3),"")="",
    MROUND(VLOOKUP(J$2,Setup!$A$30:$B$36,2,FALSE)*VLOOKUP($C28,Setup!$A$40:$B$48,2,FALSE)*IF($C28="Season",1,VLOOKUP($B28,Setup!$A$52:$B$55,2,FALSE)),0.5),
    INDEX(Overrides!$D$6:$J$45,MATCH($A28,Overrides!$C$6:$C$45,0),COLUMN()-3)))</f>
        <v>0</v>
      </c>
      <c r="K28" t="s">
        <v>352</v>
      </c>
    </row>
    <row r="29" spans="1:11" hidden="1" x14ac:dyDescent="0.3">
      <c r="A29" s="185" t="s">
        <v>169</v>
      </c>
      <c r="B29" s="282" t="s">
        <v>61</v>
      </c>
      <c r="C29" s="185" t="s">
        <v>121</v>
      </c>
      <c r="D29" s="186" cm="1">
        <f t="array" ref="D29">IF($C29="Totals","-",
  IF(IFERROR(INDEX(Overrides!$D$6:$J$45,MATCH($A29,Overrides!$C$6:$C$45,0),COLUMN()-3),"")="",
    MROUND(VLOOKUP(D$2,Setup!$A$30:$B$36,2,FALSE)*VLOOKUP($C29,Setup!$A$40:$B$48,2,FALSE)*IF($C29="Season",1,VLOOKUP($B29,Setup!$A$52:$B$55,2,FALSE)),0.5),
    INDEX(Overrides!$D$6:$J$45,MATCH($A29,Overrides!$C$6:$C$45,0),COLUMN()-3)))</f>
        <v>0</v>
      </c>
      <c r="E29" s="186" cm="1">
        <f t="array" ref="E29">IF($C29="Totals","-",
  IF(IFERROR(INDEX(Overrides!$D$6:$J$45,MATCH($A29,Overrides!$C$6:$C$45,0),COLUMN()-3),"")="",
    MROUND(VLOOKUP(E$2,Setup!$A$30:$B$36,2,FALSE)*VLOOKUP($C29,Setup!$A$40:$B$48,2,FALSE)*IF($C29="Season",1,VLOOKUP($B29,Setup!$A$52:$B$55,2,FALSE)),0.5),
    INDEX(Overrides!$D$6:$J$45,MATCH($A29,Overrides!$C$6:$C$45,0),COLUMN()-3)))</f>
        <v>0</v>
      </c>
      <c r="F29" s="187" cm="1">
        <f t="array" ref="F29">IF($C29="Totals","-",
  IF(IFERROR(INDEX(Overrides!$D$6:$J$45,MATCH($A29,Overrides!$C$6:$C$45,0),COLUMN()-3),"")="",
    MROUND(VLOOKUP(F$2,Setup!$A$30:$B$36,2,FALSE)*VLOOKUP($C29,Setup!$A$40:$B$48,2,FALSE)*IF($C29="Season",1,VLOOKUP($B29,Setup!$A$52:$B$55,2,FALSE)),0.5),
    INDEX(Overrides!$D$6:$J$45,MATCH($A29,Overrides!$C$6:$C$45,0),COLUMN()-3)))</f>
        <v>0</v>
      </c>
      <c r="G29" s="187" cm="1">
        <f t="array" ref="G29">IF($C29="Totals","-",
  IF(IFERROR(INDEX(Overrides!$D$6:$J$45,MATCH($A29,Overrides!$C$6:$C$45,0),COLUMN()-3),"")="",
    MROUND(VLOOKUP(G$2,Setup!$A$30:$B$36,2,FALSE)*VLOOKUP($C29,Setup!$A$40:$B$48,2,FALSE)*IF($C29="Season",1,VLOOKUP($B29,Setup!$A$52:$B$55,2,FALSE)),0.5),
    INDEX(Overrides!$D$6:$J$45,MATCH($A29,Overrides!$C$6:$C$45,0),COLUMN()-3)))</f>
        <v>0</v>
      </c>
      <c r="H29" s="187" cm="1">
        <f t="array" ref="H29">IF($C29="Totals","-",
  IF(IFERROR(INDEX(Overrides!$D$6:$J$45,MATCH($A29,Overrides!$C$6:$C$45,0),COLUMN()-3),"")="",
    MROUND(VLOOKUP(H$2,Setup!$A$30:$B$36,2,FALSE)*VLOOKUP($C29,Setup!$A$40:$B$48,2,FALSE)*IF($C29="Season",1,VLOOKUP($B29,Setup!$A$52:$B$55,2,FALSE)),0.5),
    INDEX(Overrides!$D$6:$J$45,MATCH($A29,Overrides!$C$6:$C$45,0),COLUMN()-3)))</f>
        <v>0</v>
      </c>
      <c r="I29" s="187" cm="1">
        <f t="array" ref="I29">IF($C29="Totals","-",
  IF(IFERROR(INDEX(Overrides!$D$6:$J$45,MATCH($A29,Overrides!$C$6:$C$45,0),COLUMN()-3),"")="",
    MROUND(VLOOKUP(I$2,Setup!$A$30:$B$36,2,FALSE)*VLOOKUP($C29,Setup!$A$40:$B$48,2,FALSE)*IF($C29="Season",1,VLOOKUP($B29,Setup!$A$52:$B$55,2,FALSE)),0.5),
    INDEX(Overrides!$D$6:$J$45,MATCH($A29,Overrides!$C$6:$C$45,0),COLUMN()-3)))</f>
        <v>0</v>
      </c>
      <c r="J29" s="299" cm="1">
        <f t="array" ref="J29">IF($C29="Totals","-",
  IF(IFERROR(INDEX(Overrides!$D$6:$J$45,MATCH($A29,Overrides!$C$6:$C$45,0),COLUMN()-3),"")="",
    MROUND(VLOOKUP(J$2,Setup!$A$30:$B$36,2,FALSE)*VLOOKUP($C29,Setup!$A$40:$B$48,2,FALSE)*IF($C29="Season",1,VLOOKUP($B29,Setup!$A$52:$B$55,2,FALSE)),0.5),
    INDEX(Overrides!$D$6:$J$45,MATCH($A29,Overrides!$C$6:$C$45,0),COLUMN()-3)))</f>
        <v>0</v>
      </c>
      <c r="K29" t="s">
        <v>352</v>
      </c>
    </row>
    <row r="30" spans="1:11" hidden="1" x14ac:dyDescent="0.3">
      <c r="A30" s="185" t="s">
        <v>170</v>
      </c>
      <c r="B30" s="282" t="s">
        <v>61</v>
      </c>
      <c r="C30" s="185" t="s">
        <v>123</v>
      </c>
      <c r="D30" s="186" cm="1">
        <f t="array" ref="D30">IF($C30="Totals","-",
  IF(IFERROR(INDEX(Overrides!$D$6:$J$45,MATCH($A30,Overrides!$C$6:$C$45,0),COLUMN()-3),"")="",
    MROUND(VLOOKUP(D$2,Setup!$A$30:$B$36,2,FALSE)*VLOOKUP($C30,Setup!$A$40:$B$48,2,FALSE)*IF($C30="Season",1,VLOOKUP($B30,Setup!$A$52:$B$55,2,FALSE)),0.5),
    INDEX(Overrides!$D$6:$J$45,MATCH($A30,Overrides!$C$6:$C$45,0),COLUMN()-3)))</f>
        <v>0</v>
      </c>
      <c r="E30" s="186" cm="1">
        <f t="array" ref="E30">IF($C30="Totals","-",
  IF(IFERROR(INDEX(Overrides!$D$6:$J$45,MATCH($A30,Overrides!$C$6:$C$45,0),COLUMN()-3),"")="",
    MROUND(VLOOKUP(E$2,Setup!$A$30:$B$36,2,FALSE)*VLOOKUP($C30,Setup!$A$40:$B$48,2,FALSE)*IF($C30="Season",1,VLOOKUP($B30,Setup!$A$52:$B$55,2,FALSE)),0.5),
    INDEX(Overrides!$D$6:$J$45,MATCH($A30,Overrides!$C$6:$C$45,0),COLUMN()-3)))</f>
        <v>0</v>
      </c>
      <c r="F30" s="187" cm="1">
        <f t="array" ref="F30">IF($C30="Totals","-",
  IF(IFERROR(INDEX(Overrides!$D$6:$J$45,MATCH($A30,Overrides!$C$6:$C$45,0),COLUMN()-3),"")="",
    MROUND(VLOOKUP(F$2,Setup!$A$30:$B$36,2,FALSE)*VLOOKUP($C30,Setup!$A$40:$B$48,2,FALSE)*IF($C30="Season",1,VLOOKUP($B30,Setup!$A$52:$B$55,2,FALSE)),0.5),
    INDEX(Overrides!$D$6:$J$45,MATCH($A30,Overrides!$C$6:$C$45,0),COLUMN()-3)))</f>
        <v>0</v>
      </c>
      <c r="G30" s="187" cm="1">
        <f t="array" ref="G30">IF($C30="Totals","-",
  IF(IFERROR(INDEX(Overrides!$D$6:$J$45,MATCH($A30,Overrides!$C$6:$C$45,0),COLUMN()-3),"")="",
    MROUND(VLOOKUP(G$2,Setup!$A$30:$B$36,2,FALSE)*VLOOKUP($C30,Setup!$A$40:$B$48,2,FALSE)*IF($C30="Season",1,VLOOKUP($B30,Setup!$A$52:$B$55,2,FALSE)),0.5),
    INDEX(Overrides!$D$6:$J$45,MATCH($A30,Overrides!$C$6:$C$45,0),COLUMN()-3)))</f>
        <v>0</v>
      </c>
      <c r="H30" s="187" cm="1">
        <f t="array" ref="H30">IF($C30="Totals","-",
  IF(IFERROR(INDEX(Overrides!$D$6:$J$45,MATCH($A30,Overrides!$C$6:$C$45,0),COLUMN()-3),"")="",
    MROUND(VLOOKUP(H$2,Setup!$A$30:$B$36,2,FALSE)*VLOOKUP($C30,Setup!$A$40:$B$48,2,FALSE)*IF($C30="Season",1,VLOOKUP($B30,Setup!$A$52:$B$55,2,FALSE)),0.5),
    INDEX(Overrides!$D$6:$J$45,MATCH($A30,Overrides!$C$6:$C$45,0),COLUMN()-3)))</f>
        <v>0</v>
      </c>
      <c r="I30" s="187" cm="1">
        <f t="array" ref="I30">IF($C30="Totals","-",
  IF(IFERROR(INDEX(Overrides!$D$6:$J$45,MATCH($A30,Overrides!$C$6:$C$45,0),COLUMN()-3),"")="",
    MROUND(VLOOKUP(I$2,Setup!$A$30:$B$36,2,FALSE)*VLOOKUP($C30,Setup!$A$40:$B$48,2,FALSE)*IF($C30="Season",1,VLOOKUP($B30,Setup!$A$52:$B$55,2,FALSE)),0.5),
    INDEX(Overrides!$D$6:$J$45,MATCH($A30,Overrides!$C$6:$C$45,0),COLUMN()-3)))</f>
        <v>0</v>
      </c>
      <c r="J30" s="299" cm="1">
        <f t="array" ref="J30">IF($C30="Totals","-",
  IF(IFERROR(INDEX(Overrides!$D$6:$J$45,MATCH($A30,Overrides!$C$6:$C$45,0),COLUMN()-3),"")="",
    MROUND(VLOOKUP(J$2,Setup!$A$30:$B$36,2,FALSE)*VLOOKUP($C30,Setup!$A$40:$B$48,2,FALSE)*IF($C30="Season",1,VLOOKUP($B30,Setup!$A$52:$B$55,2,FALSE)),0.5),
    INDEX(Overrides!$D$6:$J$45,MATCH($A30,Overrides!$C$6:$C$45,0),COLUMN()-3)))</f>
        <v>0</v>
      </c>
      <c r="K30" t="s">
        <v>352</v>
      </c>
    </row>
    <row r="31" spans="1:11" hidden="1" x14ac:dyDescent="0.3">
      <c r="A31" s="185" t="s">
        <v>171</v>
      </c>
      <c r="B31" s="282" t="s">
        <v>61</v>
      </c>
      <c r="C31" s="185" t="s">
        <v>125</v>
      </c>
      <c r="D31" s="186" cm="1">
        <f t="array" ref="D31">IF($C31="Totals","-",
  IF(IFERROR(INDEX(Overrides!$D$6:$J$45,MATCH($A31,Overrides!$C$6:$C$45,0),COLUMN()-3),"")="",
    MROUND(VLOOKUP(D$2,Setup!$A$30:$B$36,2,FALSE)*VLOOKUP($C31,Setup!$A$40:$B$48,2,FALSE)*IF($C31="Season",1,VLOOKUP($B31,Setup!$A$52:$B$55,2,FALSE)),0.5),
    INDEX(Overrides!$D$6:$J$45,MATCH($A31,Overrides!$C$6:$C$45,0),COLUMN()-3)))</f>
        <v>0</v>
      </c>
      <c r="E31" s="186" cm="1">
        <f t="array" ref="E31">IF($C31="Totals","-",
  IF(IFERROR(INDEX(Overrides!$D$6:$J$45,MATCH($A31,Overrides!$C$6:$C$45,0),COLUMN()-3),"")="",
    MROUND(VLOOKUP(E$2,Setup!$A$30:$B$36,2,FALSE)*VLOOKUP($C31,Setup!$A$40:$B$48,2,FALSE)*IF($C31="Season",1,VLOOKUP($B31,Setup!$A$52:$B$55,2,FALSE)),0.5),
    INDEX(Overrides!$D$6:$J$45,MATCH($A31,Overrides!$C$6:$C$45,0),COLUMN()-3)))</f>
        <v>0</v>
      </c>
      <c r="F31" s="187" cm="1">
        <f t="array" ref="F31">IF($C31="Totals","-",
  IF(IFERROR(INDEX(Overrides!$D$6:$J$45,MATCH($A31,Overrides!$C$6:$C$45,0),COLUMN()-3),"")="",
    MROUND(VLOOKUP(F$2,Setup!$A$30:$B$36,2,FALSE)*VLOOKUP($C31,Setup!$A$40:$B$48,2,FALSE)*IF($C31="Season",1,VLOOKUP($B31,Setup!$A$52:$B$55,2,FALSE)),0.5),
    INDEX(Overrides!$D$6:$J$45,MATCH($A31,Overrides!$C$6:$C$45,0),COLUMN()-3)))</f>
        <v>0</v>
      </c>
      <c r="G31" s="187" cm="1">
        <f t="array" ref="G31">IF($C31="Totals","-",
  IF(IFERROR(INDEX(Overrides!$D$6:$J$45,MATCH($A31,Overrides!$C$6:$C$45,0),COLUMN()-3),"")="",
    MROUND(VLOOKUP(G$2,Setup!$A$30:$B$36,2,FALSE)*VLOOKUP($C31,Setup!$A$40:$B$48,2,FALSE)*IF($C31="Season",1,VLOOKUP($B31,Setup!$A$52:$B$55,2,FALSE)),0.5),
    INDEX(Overrides!$D$6:$J$45,MATCH($A31,Overrides!$C$6:$C$45,0),COLUMN()-3)))</f>
        <v>0</v>
      </c>
      <c r="H31" s="187" cm="1">
        <f t="array" ref="H31">IF($C31="Totals","-",
  IF(IFERROR(INDEX(Overrides!$D$6:$J$45,MATCH($A31,Overrides!$C$6:$C$45,0),COLUMN()-3),"")="",
    MROUND(VLOOKUP(H$2,Setup!$A$30:$B$36,2,FALSE)*VLOOKUP($C31,Setup!$A$40:$B$48,2,FALSE)*IF($C31="Season",1,VLOOKUP($B31,Setup!$A$52:$B$55,2,FALSE)),0.5),
    INDEX(Overrides!$D$6:$J$45,MATCH($A31,Overrides!$C$6:$C$45,0),COLUMN()-3)))</f>
        <v>0</v>
      </c>
      <c r="I31" s="187" cm="1">
        <f t="array" ref="I31">IF($C31="Totals","-",
  IF(IFERROR(INDEX(Overrides!$D$6:$J$45,MATCH($A31,Overrides!$C$6:$C$45,0),COLUMN()-3),"")="",
    MROUND(VLOOKUP(I$2,Setup!$A$30:$B$36,2,FALSE)*VLOOKUP($C31,Setup!$A$40:$B$48,2,FALSE)*IF($C31="Season",1,VLOOKUP($B31,Setup!$A$52:$B$55,2,FALSE)),0.5),
    INDEX(Overrides!$D$6:$J$45,MATCH($A31,Overrides!$C$6:$C$45,0),COLUMN()-3)))</f>
        <v>0</v>
      </c>
      <c r="J31" s="299" cm="1">
        <f t="array" ref="J31">IF($C31="Totals","-",
  IF(IFERROR(INDEX(Overrides!$D$6:$J$45,MATCH($A31,Overrides!$C$6:$C$45,0),COLUMN()-3),"")="",
    MROUND(VLOOKUP(J$2,Setup!$A$30:$B$36,2,FALSE)*VLOOKUP($C31,Setup!$A$40:$B$48,2,FALSE)*IF($C31="Season",1,VLOOKUP($B31,Setup!$A$52:$B$55,2,FALSE)),0.5),
    INDEX(Overrides!$D$6:$J$45,MATCH($A31,Overrides!$C$6:$C$45,0),COLUMN()-3)))</f>
        <v>0</v>
      </c>
      <c r="K31" t="s">
        <v>352</v>
      </c>
    </row>
    <row r="32" spans="1:11" ht="15" thickBot="1" x14ac:dyDescent="0.35">
      <c r="A32" s="285" t="s">
        <v>172</v>
      </c>
      <c r="B32" s="284" t="s">
        <v>61</v>
      </c>
      <c r="C32" s="285" t="s">
        <v>151</v>
      </c>
      <c r="D32" s="308" t="str" cm="1">
        <f t="array" ref="D32">IF($C32="Totals","-",
  IF(IFERROR(INDEX(Overrides!$D$6:$J$45,MATCH($A32,Overrides!$C$6:$C$45,0),COLUMN()-3),"")="",
    MROUND(VLOOKUP(D$2,Setup!$A$30:$B$36,2,FALSE)*VLOOKUP($C32,Setup!$A$40:$B$48,2,FALSE)*IF($C32="Season",1,VLOOKUP($B32,Setup!$A$52:$B$55,2,FALSE)),0.5),
    INDEX(Overrides!$D$6:$J$45,MATCH($A32,Overrides!$C$6:$C$45,0),COLUMN()-3)))</f>
        <v>-</v>
      </c>
      <c r="E32" s="308" t="str" cm="1">
        <f t="array" ref="E32">IF($C32="Totals","-",
  IF(IFERROR(INDEX(Overrides!$D$6:$J$45,MATCH($A32,Overrides!$C$6:$C$45,0),COLUMN()-3),"")="",
    MROUND(VLOOKUP(E$2,Setup!$A$30:$B$36,2,FALSE)*VLOOKUP($C32,Setup!$A$40:$B$48,2,FALSE)*IF($C32="Season",1,VLOOKUP($B32,Setup!$A$52:$B$55,2,FALSE)),0.5),
    INDEX(Overrides!$D$6:$J$45,MATCH($A32,Overrides!$C$6:$C$45,0),COLUMN()-3)))</f>
        <v>-</v>
      </c>
      <c r="F32" s="308" t="str" cm="1">
        <f t="array" ref="F32">IF($C32="Totals","-",
  IF(IFERROR(INDEX(Overrides!$D$6:$J$45,MATCH($A32,Overrides!$C$6:$C$45,0),COLUMN()-3),"")="",
    MROUND(VLOOKUP(F$2,Setup!$A$30:$B$36,2,FALSE)*VLOOKUP($C32,Setup!$A$40:$B$48,2,FALSE)*IF($C32="Season",1,VLOOKUP($B32,Setup!$A$52:$B$55,2,FALSE)),0.5),
    INDEX(Overrides!$D$6:$J$45,MATCH($A32,Overrides!$C$6:$C$45,0),COLUMN()-3)))</f>
        <v>-</v>
      </c>
      <c r="G32" s="308" t="str" cm="1">
        <f t="array" ref="G32">IF($C32="Totals","-",
  IF(IFERROR(INDEX(Overrides!$D$6:$J$45,MATCH($A32,Overrides!$C$6:$C$45,0),COLUMN()-3),"")="",
    MROUND(VLOOKUP(G$2,Setup!$A$30:$B$36,2,FALSE)*VLOOKUP($C32,Setup!$A$40:$B$48,2,FALSE)*IF($C32="Season",1,VLOOKUP($B32,Setup!$A$52:$B$55,2,FALSE)),0.5),
    INDEX(Overrides!$D$6:$J$45,MATCH($A32,Overrides!$C$6:$C$45,0),COLUMN()-3)))</f>
        <v>-</v>
      </c>
      <c r="H32" s="308" t="str" cm="1">
        <f t="array" ref="H32">IF($C32="Totals","-",
  IF(IFERROR(INDEX(Overrides!$D$6:$J$45,MATCH($A32,Overrides!$C$6:$C$45,0),COLUMN()-3),"")="",
    MROUND(VLOOKUP(H$2,Setup!$A$30:$B$36,2,FALSE)*VLOOKUP($C32,Setup!$A$40:$B$48,2,FALSE)*IF($C32="Season",1,VLOOKUP($B32,Setup!$A$52:$B$55,2,FALSE)),0.5),
    INDEX(Overrides!$D$6:$J$45,MATCH($A32,Overrides!$C$6:$C$45,0),COLUMN()-3)))</f>
        <v>-</v>
      </c>
      <c r="I32" s="308" t="str" cm="1">
        <f t="array" ref="I32">IF($C32="Totals","-",
  IF(IFERROR(INDEX(Overrides!$D$6:$J$45,MATCH($A32,Overrides!$C$6:$C$45,0),COLUMN()-3),"")="",
    MROUND(VLOOKUP(I$2,Setup!$A$30:$B$36,2,FALSE)*VLOOKUP($C32,Setup!$A$40:$B$48,2,FALSE)*IF($C32="Season",1,VLOOKUP($B32,Setup!$A$52:$B$55,2,FALSE)),0.5),
    INDEX(Overrides!$D$6:$J$45,MATCH($A32,Overrides!$C$6:$C$45,0),COLUMN()-3)))</f>
        <v>-</v>
      </c>
      <c r="J32" s="309" t="str" cm="1">
        <f t="array" ref="J32">IF($C32="Totals","-",
  IF(IFERROR(INDEX(Overrides!$D$6:$J$45,MATCH($A32,Overrides!$C$6:$C$45,0),COLUMN()-3),"")="",
    MROUND(VLOOKUP(J$2,Setup!$A$30:$B$36,2,FALSE)*VLOOKUP($C32,Setup!$A$40:$B$48,2,FALSE)*IF($C32="Season",1,VLOOKUP($B32,Setup!$A$52:$B$55,2,FALSE)),0.5),
    INDEX(Overrides!$D$6:$J$45,MATCH($A32,Overrides!$C$6:$C$45,0),COLUMN()-3)))</f>
        <v>-</v>
      </c>
    </row>
    <row r="33" spans="1:11" x14ac:dyDescent="0.3">
      <c r="A33" s="275" t="s">
        <v>173</v>
      </c>
      <c r="B33" s="302" t="s">
        <v>49</v>
      </c>
      <c r="C33" s="275" t="s">
        <v>110</v>
      </c>
      <c r="D33" s="296" cm="1">
        <f t="array" ref="D33">IF($C33="Totals","-",
  IF(IFERROR(INDEX(Overrides!$D$6:$J$45,MATCH($A33,Overrides!$C$6:$C$45,0),COLUMN()-3),"")="",
    MROUND(VLOOKUP(D$2,Setup!$A$30:$B$36,2,FALSE)*VLOOKUP($C33,Setup!$A$40:$B$48,2,FALSE)*IF($C33="Season",1,VLOOKUP($B33,Setup!$A$52:$B$55,2,FALSE)),0.5),
    INDEX(Overrides!$D$6:$J$45,MATCH($A33,Overrides!$C$6:$C$45,0),COLUMN()-3)))</f>
        <v>5</v>
      </c>
      <c r="E33" s="296" cm="1">
        <f t="array" ref="E33">IF($C33="Totals","-",
  IF(IFERROR(INDEX(Overrides!$D$6:$J$45,MATCH($A33,Overrides!$C$6:$C$45,0),COLUMN()-3),"")="",
    MROUND(VLOOKUP(E$2,Setup!$A$30:$B$36,2,FALSE)*VLOOKUP($C33,Setup!$A$40:$B$48,2,FALSE)*IF($C33="Season",1,VLOOKUP($B33,Setup!$A$52:$B$55,2,FALSE)),0.5),
    INDEX(Overrides!$D$6:$J$45,MATCH($A33,Overrides!$C$6:$C$45,0),COLUMN()-3)))</f>
        <v>5</v>
      </c>
      <c r="F33" s="297" cm="1">
        <f t="array" ref="F33">IF($C33="Totals","-",
  IF(IFERROR(INDEX(Overrides!$D$6:$J$45,MATCH($A33,Overrides!$C$6:$C$45,0),COLUMN()-3),"")="",
    MROUND(VLOOKUP(F$2,Setup!$A$30:$B$36,2,FALSE)*VLOOKUP($C33,Setup!$A$40:$B$48,2,FALSE)*IF($C33="Season",1,VLOOKUP($B33,Setup!$A$52:$B$55,2,FALSE)),0.5),
    INDEX(Overrides!$D$6:$J$45,MATCH($A33,Overrides!$C$6:$C$45,0),COLUMN()-3)))</f>
        <v>5</v>
      </c>
      <c r="G33" s="297" cm="1">
        <f t="array" ref="G33">IF($C33="Totals","-",
  IF(IFERROR(INDEX(Overrides!$D$6:$J$45,MATCH($A33,Overrides!$C$6:$C$45,0),COLUMN()-3),"")="",
    MROUND(VLOOKUP(G$2,Setup!$A$30:$B$36,2,FALSE)*VLOOKUP($C33,Setup!$A$40:$B$48,2,FALSE)*IF($C33="Season",1,VLOOKUP($B33,Setup!$A$52:$B$55,2,FALSE)),0.5),
    INDEX(Overrides!$D$6:$J$45,MATCH($A33,Overrides!$C$6:$C$45,0),COLUMN()-3)))</f>
        <v>5</v>
      </c>
      <c r="H33" s="297" cm="1">
        <f t="array" ref="H33">IF($C33="Totals","-",
  IF(IFERROR(INDEX(Overrides!$D$6:$J$45,MATCH($A33,Overrides!$C$6:$C$45,0),COLUMN()-3),"")="",
    MROUND(VLOOKUP(H$2,Setup!$A$30:$B$36,2,FALSE)*VLOOKUP($C33,Setup!$A$40:$B$48,2,FALSE)*IF($C33="Season",1,VLOOKUP($B33,Setup!$A$52:$B$55,2,FALSE)),0.5),
    INDEX(Overrides!$D$6:$J$45,MATCH($A33,Overrides!$C$6:$C$45,0),COLUMN()-3)))</f>
        <v>5</v>
      </c>
      <c r="I33" s="297" cm="1">
        <f t="array" ref="I33">IF($C33="Totals","-",
  IF(IFERROR(INDEX(Overrides!$D$6:$J$45,MATCH($A33,Overrides!$C$6:$C$45,0),COLUMN()-3),"")="",
    MROUND(VLOOKUP(I$2,Setup!$A$30:$B$36,2,FALSE)*VLOOKUP($C33,Setup!$A$40:$B$48,2,FALSE)*IF($C33="Season",1,VLOOKUP($B33,Setup!$A$52:$B$55,2,FALSE)),0.5),
    INDEX(Overrides!$D$6:$J$45,MATCH($A33,Overrides!$C$6:$C$45,0),COLUMN()-3)))</f>
        <v>5</v>
      </c>
      <c r="J33" s="298" cm="1">
        <f t="array" ref="J33">IF($C33="Totals","-",
  IF(IFERROR(INDEX(Overrides!$D$6:$J$45,MATCH($A33,Overrides!$C$6:$C$45,0),COLUMN()-3),"")="",
    MROUND(VLOOKUP(J$2,Setup!$A$30:$B$36,2,FALSE)*VLOOKUP($C33,Setup!$A$40:$B$48,2,FALSE)*IF($C33="Season",1,VLOOKUP($B33,Setup!$A$52:$B$55,2,FALSE)),0.5),
    INDEX(Overrides!$D$6:$J$45,MATCH($A33,Overrides!$C$6:$C$45,0),COLUMN()-3)))</f>
        <v>5</v>
      </c>
    </row>
    <row r="34" spans="1:11" x14ac:dyDescent="0.3">
      <c r="A34" s="185" t="s">
        <v>174</v>
      </c>
      <c r="B34" s="282" t="s">
        <v>49</v>
      </c>
      <c r="C34" s="185" t="s">
        <v>47</v>
      </c>
      <c r="D34" s="186" cm="1">
        <f t="array" ref="D34">IF($C34="Totals","-",
  IF(IFERROR(INDEX(Overrides!$D$6:$J$45,MATCH($A34,Overrides!$C$6:$C$45,0),COLUMN()-3),"")="",
    MROUND(VLOOKUP(D$2,Setup!$A$30:$B$36,2,FALSE)*VLOOKUP($C34,Setup!$A$40:$B$48,2,FALSE)*IF($C34="Season",1,VLOOKUP($B34,Setup!$A$52:$B$55,2,FALSE)),0.5),
    INDEX(Overrides!$D$6:$J$45,MATCH($A34,Overrides!$C$6:$C$45,0),COLUMN()-3)))</f>
        <v>8</v>
      </c>
      <c r="E34" s="186" cm="1">
        <f t="array" ref="E34">IF($C34="Totals","-",
  IF(IFERROR(INDEX(Overrides!$D$6:$J$45,MATCH($A34,Overrides!$C$6:$C$45,0),COLUMN()-3),"")="",
    MROUND(VLOOKUP(E$2,Setup!$A$30:$B$36,2,FALSE)*VLOOKUP($C34,Setup!$A$40:$B$48,2,FALSE)*IF($C34="Season",1,VLOOKUP($B34,Setup!$A$52:$B$55,2,FALSE)),0.5),
    INDEX(Overrides!$D$6:$J$45,MATCH($A34,Overrides!$C$6:$C$45,0),COLUMN()-3)))</f>
        <v>8</v>
      </c>
      <c r="F34" s="187" cm="1">
        <f t="array" ref="F34">IF($C34="Totals","-",
  IF(IFERROR(INDEX(Overrides!$D$6:$J$45,MATCH($A34,Overrides!$C$6:$C$45,0),COLUMN()-3),"")="",
    MROUND(VLOOKUP(F$2,Setup!$A$30:$B$36,2,FALSE)*VLOOKUP($C34,Setup!$A$40:$B$48,2,FALSE)*IF($C34="Season",1,VLOOKUP($B34,Setup!$A$52:$B$55,2,FALSE)),0.5),
    INDEX(Overrides!$D$6:$J$45,MATCH($A34,Overrides!$C$6:$C$45,0),COLUMN()-3)))</f>
        <v>8</v>
      </c>
      <c r="G34" s="187" cm="1">
        <f t="array" ref="G34">IF($C34="Totals","-",
  IF(IFERROR(INDEX(Overrides!$D$6:$J$45,MATCH($A34,Overrides!$C$6:$C$45,0),COLUMN()-3),"")="",
    MROUND(VLOOKUP(G$2,Setup!$A$30:$B$36,2,FALSE)*VLOOKUP($C34,Setup!$A$40:$B$48,2,FALSE)*IF($C34="Season",1,VLOOKUP($B34,Setup!$A$52:$B$55,2,FALSE)),0.5),
    INDEX(Overrides!$D$6:$J$45,MATCH($A34,Overrides!$C$6:$C$45,0),COLUMN()-3)))</f>
        <v>8</v>
      </c>
      <c r="H34" s="187" cm="1">
        <f t="array" ref="H34">IF($C34="Totals","-",
  IF(IFERROR(INDEX(Overrides!$D$6:$J$45,MATCH($A34,Overrides!$C$6:$C$45,0),COLUMN()-3),"")="",
    MROUND(VLOOKUP(H$2,Setup!$A$30:$B$36,2,FALSE)*VLOOKUP($C34,Setup!$A$40:$B$48,2,FALSE)*IF($C34="Season",1,VLOOKUP($B34,Setup!$A$52:$B$55,2,FALSE)),0.5),
    INDEX(Overrides!$D$6:$J$45,MATCH($A34,Overrides!$C$6:$C$45,0),COLUMN()-3)))</f>
        <v>8</v>
      </c>
      <c r="I34" s="187" cm="1">
        <f t="array" ref="I34">IF($C34="Totals","-",
  IF(IFERROR(INDEX(Overrides!$D$6:$J$45,MATCH($A34,Overrides!$C$6:$C$45,0),COLUMN()-3),"")="",
    MROUND(VLOOKUP(I$2,Setup!$A$30:$B$36,2,FALSE)*VLOOKUP($C34,Setup!$A$40:$B$48,2,FALSE)*IF($C34="Season",1,VLOOKUP($B34,Setup!$A$52:$B$55,2,FALSE)),0.5),
    INDEX(Overrides!$D$6:$J$45,MATCH($A34,Overrides!$C$6:$C$45,0),COLUMN()-3)))</f>
        <v>8</v>
      </c>
      <c r="J34" s="299" cm="1">
        <f t="array" ref="J34">IF($C34="Totals","-",
  IF(IFERROR(INDEX(Overrides!$D$6:$J$45,MATCH($A34,Overrides!$C$6:$C$45,0),COLUMN()-3),"")="",
    MROUND(VLOOKUP(J$2,Setup!$A$30:$B$36,2,FALSE)*VLOOKUP($C34,Setup!$A$40:$B$48,2,FALSE)*IF($C34="Season",1,VLOOKUP($B34,Setup!$A$52:$B$55,2,FALSE)),0.5),
    INDEX(Overrides!$D$6:$J$45,MATCH($A34,Overrides!$C$6:$C$45,0),COLUMN()-3)))</f>
        <v>8</v>
      </c>
    </row>
    <row r="35" spans="1:11" x14ac:dyDescent="0.3">
      <c r="A35" s="185" t="s">
        <v>175</v>
      </c>
      <c r="B35" s="282" t="s">
        <v>49</v>
      </c>
      <c r="C35" s="185" t="s">
        <v>113</v>
      </c>
      <c r="D35" s="186" cm="1">
        <f t="array" ref="D35">IF($C35="Totals","-",
  IF(IFERROR(INDEX(Overrides!$D$6:$J$45,MATCH($A35,Overrides!$C$6:$C$45,0),COLUMN()-3),"")="",
    MROUND(VLOOKUP(D$2,Setup!$A$30:$B$36,2,FALSE)*VLOOKUP($C35,Setup!$A$40:$B$48,2,FALSE)*IF($C35="Season",1,VLOOKUP($B35,Setup!$A$52:$B$55,2,FALSE)),0.5),
    INDEX(Overrides!$D$6:$J$45,MATCH($A35,Overrides!$C$6:$C$45,0),COLUMN()-3)))</f>
        <v>12</v>
      </c>
      <c r="E35" s="186" cm="1">
        <f t="array" ref="E35">IF($C35="Totals","-",
  IF(IFERROR(INDEX(Overrides!$D$6:$J$45,MATCH($A35,Overrides!$C$6:$C$45,0),COLUMN()-3),"")="",
    MROUND(VLOOKUP(E$2,Setup!$A$30:$B$36,2,FALSE)*VLOOKUP($C35,Setup!$A$40:$B$48,2,FALSE)*IF($C35="Season",1,VLOOKUP($B35,Setup!$A$52:$B$55,2,FALSE)),0.5),
    INDEX(Overrides!$D$6:$J$45,MATCH($A35,Overrides!$C$6:$C$45,0),COLUMN()-3)))</f>
        <v>12</v>
      </c>
      <c r="F35" s="187" cm="1">
        <f t="array" ref="F35">IF($C35="Totals","-",
  IF(IFERROR(INDEX(Overrides!$D$6:$J$45,MATCH($A35,Overrides!$C$6:$C$45,0),COLUMN()-3),"")="",
    MROUND(VLOOKUP(F$2,Setup!$A$30:$B$36,2,FALSE)*VLOOKUP($C35,Setup!$A$40:$B$48,2,FALSE)*IF($C35="Season",1,VLOOKUP($B35,Setup!$A$52:$B$55,2,FALSE)),0.5),
    INDEX(Overrides!$D$6:$J$45,MATCH($A35,Overrides!$C$6:$C$45,0),COLUMN()-3)))</f>
        <v>12</v>
      </c>
      <c r="G35" s="187" cm="1">
        <f t="array" ref="G35">IF($C35="Totals","-",
  IF(IFERROR(INDEX(Overrides!$D$6:$J$45,MATCH($A35,Overrides!$C$6:$C$45,0),COLUMN()-3),"")="",
    MROUND(VLOOKUP(G$2,Setup!$A$30:$B$36,2,FALSE)*VLOOKUP($C35,Setup!$A$40:$B$48,2,FALSE)*IF($C35="Season",1,VLOOKUP($B35,Setup!$A$52:$B$55,2,FALSE)),0.5),
    INDEX(Overrides!$D$6:$J$45,MATCH($A35,Overrides!$C$6:$C$45,0),COLUMN()-3)))</f>
        <v>12</v>
      </c>
      <c r="H35" s="187" cm="1">
        <f t="array" ref="H35">IF($C35="Totals","-",
  IF(IFERROR(INDEX(Overrides!$D$6:$J$45,MATCH($A35,Overrides!$C$6:$C$45,0),COLUMN()-3),"")="",
    MROUND(VLOOKUP(H$2,Setup!$A$30:$B$36,2,FALSE)*VLOOKUP($C35,Setup!$A$40:$B$48,2,FALSE)*IF($C35="Season",1,VLOOKUP($B35,Setup!$A$52:$B$55,2,FALSE)),0.5),
    INDEX(Overrides!$D$6:$J$45,MATCH($A35,Overrides!$C$6:$C$45,0),COLUMN()-3)))</f>
        <v>12</v>
      </c>
      <c r="I35" s="187" cm="1">
        <f t="array" ref="I35">IF($C35="Totals","-",
  IF(IFERROR(INDEX(Overrides!$D$6:$J$45,MATCH($A35,Overrides!$C$6:$C$45,0),COLUMN()-3),"")="",
    MROUND(VLOOKUP(I$2,Setup!$A$30:$B$36,2,FALSE)*VLOOKUP($C35,Setup!$A$40:$B$48,2,FALSE)*IF($C35="Season",1,VLOOKUP($B35,Setup!$A$52:$B$55,2,FALSE)),0.5),
    INDEX(Overrides!$D$6:$J$45,MATCH($A35,Overrides!$C$6:$C$45,0),COLUMN()-3)))</f>
        <v>12</v>
      </c>
      <c r="J35" s="299" cm="1">
        <f t="array" ref="J35">IF($C35="Totals","-",
  IF(IFERROR(INDEX(Overrides!$D$6:$J$45,MATCH($A35,Overrides!$C$6:$C$45,0),COLUMN()-3),"")="",
    MROUND(VLOOKUP(J$2,Setup!$A$30:$B$36,2,FALSE)*VLOOKUP($C35,Setup!$A$40:$B$48,2,FALSE)*IF($C35="Season",1,VLOOKUP($B35,Setup!$A$52:$B$55,2,FALSE)),0.5),
    INDEX(Overrides!$D$6:$J$45,MATCH($A35,Overrides!$C$6:$C$45,0),COLUMN()-3)))</f>
        <v>12</v>
      </c>
    </row>
    <row r="36" spans="1:11" x14ac:dyDescent="0.3">
      <c r="A36" s="185" t="s">
        <v>176</v>
      </c>
      <c r="B36" s="282" t="s">
        <v>49</v>
      </c>
      <c r="C36" s="185" t="s">
        <v>115</v>
      </c>
      <c r="D36" s="186" cm="1">
        <f t="array" ref="D36">IF($C36="Totals","-",
  IF(IFERROR(INDEX(Overrides!$D$6:$J$45,MATCH($A36,Overrides!$C$6:$C$45,0),COLUMN()-3),"")="",
    MROUND(VLOOKUP(D$2,Setup!$A$30:$B$36,2,FALSE)*VLOOKUP($C36,Setup!$A$40:$B$48,2,FALSE)*IF($C36="Season",1,VLOOKUP($B36,Setup!$A$52:$B$55,2,FALSE)),0.5),
    INDEX(Overrides!$D$6:$J$45,MATCH($A36,Overrides!$C$6:$C$45,0),COLUMN()-3)))</f>
        <v>12</v>
      </c>
      <c r="E36" s="186" cm="1">
        <f t="array" ref="E36">IF($C36="Totals","-",
  IF(IFERROR(INDEX(Overrides!$D$6:$J$45,MATCH($A36,Overrides!$C$6:$C$45,0),COLUMN()-3),"")="",
    MROUND(VLOOKUP(E$2,Setup!$A$30:$B$36,2,FALSE)*VLOOKUP($C36,Setup!$A$40:$B$48,2,FALSE)*IF($C36="Season",1,VLOOKUP($B36,Setup!$A$52:$B$55,2,FALSE)),0.5),
    INDEX(Overrides!$D$6:$J$45,MATCH($A36,Overrides!$C$6:$C$45,0),COLUMN()-3)))</f>
        <v>12</v>
      </c>
      <c r="F36" s="187" cm="1">
        <f t="array" ref="F36">IF($C36="Totals","-",
  IF(IFERROR(INDEX(Overrides!$D$6:$J$45,MATCH($A36,Overrides!$C$6:$C$45,0),COLUMN()-3),"")="",
    MROUND(VLOOKUP(F$2,Setup!$A$30:$B$36,2,FALSE)*VLOOKUP($C36,Setup!$A$40:$B$48,2,FALSE)*IF($C36="Season",1,VLOOKUP($B36,Setup!$A$52:$B$55,2,FALSE)),0.5),
    INDEX(Overrides!$D$6:$J$45,MATCH($A36,Overrides!$C$6:$C$45,0),COLUMN()-3)))</f>
        <v>12</v>
      </c>
      <c r="G36" s="187" cm="1">
        <f t="array" ref="G36">IF($C36="Totals","-",
  IF(IFERROR(INDEX(Overrides!$D$6:$J$45,MATCH($A36,Overrides!$C$6:$C$45,0),COLUMN()-3),"")="",
    MROUND(VLOOKUP(G$2,Setup!$A$30:$B$36,2,FALSE)*VLOOKUP($C36,Setup!$A$40:$B$48,2,FALSE)*IF($C36="Season",1,VLOOKUP($B36,Setup!$A$52:$B$55,2,FALSE)),0.5),
    INDEX(Overrides!$D$6:$J$45,MATCH($A36,Overrides!$C$6:$C$45,0),COLUMN()-3)))</f>
        <v>12</v>
      </c>
      <c r="H36" s="187" cm="1">
        <f t="array" ref="H36">IF($C36="Totals","-",
  IF(IFERROR(INDEX(Overrides!$D$6:$J$45,MATCH($A36,Overrides!$C$6:$C$45,0),COLUMN()-3),"")="",
    MROUND(VLOOKUP(H$2,Setup!$A$30:$B$36,2,FALSE)*VLOOKUP($C36,Setup!$A$40:$B$48,2,FALSE)*IF($C36="Season",1,VLOOKUP($B36,Setup!$A$52:$B$55,2,FALSE)),0.5),
    INDEX(Overrides!$D$6:$J$45,MATCH($A36,Overrides!$C$6:$C$45,0),COLUMN()-3)))</f>
        <v>12</v>
      </c>
      <c r="I36" s="187" cm="1">
        <f t="array" ref="I36">IF($C36="Totals","-",
  IF(IFERROR(INDEX(Overrides!$D$6:$J$45,MATCH($A36,Overrides!$C$6:$C$45,0),COLUMN()-3),"")="",
    MROUND(VLOOKUP(I$2,Setup!$A$30:$B$36,2,FALSE)*VLOOKUP($C36,Setup!$A$40:$B$48,2,FALSE)*IF($C36="Season",1,VLOOKUP($B36,Setup!$A$52:$B$55,2,FALSE)),0.5),
    INDEX(Overrides!$D$6:$J$45,MATCH($A36,Overrides!$C$6:$C$45,0),COLUMN()-3)))</f>
        <v>12</v>
      </c>
      <c r="J36" s="299" cm="1">
        <f t="array" ref="J36">IF($C36="Totals","-",
  IF(IFERROR(INDEX(Overrides!$D$6:$J$45,MATCH($A36,Overrides!$C$6:$C$45,0),COLUMN()-3),"")="",
    MROUND(VLOOKUP(J$2,Setup!$A$30:$B$36,2,FALSE)*VLOOKUP($C36,Setup!$A$40:$B$48,2,FALSE)*IF($C36="Season",1,VLOOKUP($B36,Setup!$A$52:$B$55,2,FALSE)),0.5),
    INDEX(Overrides!$D$6:$J$45,MATCH($A36,Overrides!$C$6:$C$45,0),COLUMN()-3)))</f>
        <v>12</v>
      </c>
    </row>
    <row r="37" spans="1:11" hidden="1" x14ac:dyDescent="0.3">
      <c r="A37" s="185" t="s">
        <v>177</v>
      </c>
      <c r="B37" s="282" t="s">
        <v>49</v>
      </c>
      <c r="C37" s="185" t="s">
        <v>117</v>
      </c>
      <c r="D37" s="186" cm="1">
        <f t="array" ref="D37">IF($C37="Totals","-",
  IF(IFERROR(INDEX(Overrides!$D$6:$J$45,MATCH($A37,Overrides!$C$6:$C$45,0),COLUMN()-3),"")="",
    MROUND(VLOOKUP(D$2,Setup!$A$30:$B$36,2,FALSE)*VLOOKUP($C37,Setup!$A$40:$B$48,2,FALSE)*IF($C37="Season",1,VLOOKUP($B37,Setup!$A$52:$B$55,2,FALSE)),0.5),
    INDEX(Overrides!$D$6:$J$45,MATCH($A37,Overrides!$C$6:$C$45,0),COLUMN()-3)))</f>
        <v>26</v>
      </c>
      <c r="E37" s="186" cm="1">
        <f t="array" ref="E37">IF($C37="Totals","-",
  IF(IFERROR(INDEX(Overrides!$D$6:$J$45,MATCH($A37,Overrides!$C$6:$C$45,0),COLUMN()-3),"")="",
    MROUND(VLOOKUP(E$2,Setup!$A$30:$B$36,2,FALSE)*VLOOKUP($C37,Setup!$A$40:$B$48,2,FALSE)*IF($C37="Season",1,VLOOKUP($B37,Setup!$A$52:$B$55,2,FALSE)),0.5),
    INDEX(Overrides!$D$6:$J$45,MATCH($A37,Overrides!$C$6:$C$45,0),COLUMN()-3)))</f>
        <v>22</v>
      </c>
      <c r="F37" s="187" cm="1">
        <f t="array" ref="F37">IF($C37="Totals","-",
  IF(IFERROR(INDEX(Overrides!$D$6:$J$45,MATCH($A37,Overrides!$C$6:$C$45,0),COLUMN()-3),"")="",
    MROUND(VLOOKUP(F$2,Setup!$A$30:$B$36,2,FALSE)*VLOOKUP($C37,Setup!$A$40:$B$48,2,FALSE)*IF($C37="Season",1,VLOOKUP($B37,Setup!$A$52:$B$55,2,FALSE)),0.5),
    INDEX(Overrides!$D$6:$J$45,MATCH($A37,Overrides!$C$6:$C$45,0),COLUMN()-3)))</f>
        <v>19.5</v>
      </c>
      <c r="G37" s="187" cm="1">
        <f t="array" ref="G37">IF($C37="Totals","-",
  IF(IFERROR(INDEX(Overrides!$D$6:$J$45,MATCH($A37,Overrides!$C$6:$C$45,0),COLUMN()-3),"")="",
    MROUND(VLOOKUP(G$2,Setup!$A$30:$B$36,2,FALSE)*VLOOKUP($C37,Setup!$A$40:$B$48,2,FALSE)*IF($C37="Season",1,VLOOKUP($B37,Setup!$A$52:$B$55,2,FALSE)),0.5),
    INDEX(Overrides!$D$6:$J$45,MATCH($A37,Overrides!$C$6:$C$45,0),COLUMN()-3)))</f>
        <v>15.5</v>
      </c>
      <c r="H37" s="187" cm="1">
        <f t="array" ref="H37">IF($C37="Totals","-",
  IF(IFERROR(INDEX(Overrides!$D$6:$J$45,MATCH($A37,Overrides!$C$6:$C$45,0),COLUMN()-3),"")="",
    MROUND(VLOOKUP(H$2,Setup!$A$30:$B$36,2,FALSE)*VLOOKUP($C37,Setup!$A$40:$B$48,2,FALSE)*IF($C37="Season",1,VLOOKUP($B37,Setup!$A$52:$B$55,2,FALSE)),0.5),
    INDEX(Overrides!$D$6:$J$45,MATCH($A37,Overrides!$C$6:$C$45,0),COLUMN()-3)))</f>
        <v>9</v>
      </c>
      <c r="I37" s="187" cm="1">
        <f t="array" ref="I37">IF($C37="Totals","-",
  IF(IFERROR(INDEX(Overrides!$D$6:$J$45,MATCH($A37,Overrides!$C$6:$C$45,0),COLUMN()-3),"")="",
    MROUND(VLOOKUP(I$2,Setup!$A$30:$B$36,2,FALSE)*VLOOKUP($C37,Setup!$A$40:$B$48,2,FALSE)*IF($C37="Season",1,VLOOKUP($B37,Setup!$A$52:$B$55,2,FALSE)),0.5),
    INDEX(Overrides!$D$6:$J$45,MATCH($A37,Overrides!$C$6:$C$45,0),COLUMN()-3)))</f>
        <v>6</v>
      </c>
      <c r="J37" s="299" cm="1">
        <f t="array" ref="J37">IF($C37="Totals","-",
  IF(IFERROR(INDEX(Overrides!$D$6:$J$45,MATCH($A37,Overrides!$C$6:$C$45,0),COLUMN()-3),"")="",
    MROUND(VLOOKUP(J$2,Setup!$A$30:$B$36,2,FALSE)*VLOOKUP($C37,Setup!$A$40:$B$48,2,FALSE)*IF($C37="Season",1,VLOOKUP($B37,Setup!$A$52:$B$55,2,FALSE)),0.5),
    INDEX(Overrides!$D$6:$J$45,MATCH($A37,Overrides!$C$6:$C$45,0),COLUMN()-3)))</f>
        <v>5</v>
      </c>
      <c r="K37" t="s">
        <v>352</v>
      </c>
    </row>
    <row r="38" spans="1:11" hidden="1" x14ac:dyDescent="0.3">
      <c r="A38" s="185" t="s">
        <v>178</v>
      </c>
      <c r="B38" s="282" t="s">
        <v>49</v>
      </c>
      <c r="C38" s="185" t="s">
        <v>119</v>
      </c>
      <c r="D38" s="186" cm="1">
        <f t="array" ref="D38">IF($C38="Totals","-",
  IF(IFERROR(INDEX(Overrides!$D$6:$J$45,MATCH($A38,Overrides!$C$6:$C$45,0),COLUMN()-3),"")="",
    MROUND(VLOOKUP(D$2,Setup!$A$30:$B$36,2,FALSE)*VLOOKUP($C38,Setup!$A$40:$B$48,2,FALSE)*IF($C38="Season",1,VLOOKUP($B38,Setup!$A$52:$B$55,2,FALSE)),0.5),
    INDEX(Overrides!$D$6:$J$45,MATCH($A38,Overrides!$C$6:$C$45,0),COLUMN()-3)))</f>
        <v>0</v>
      </c>
      <c r="E38" s="186" cm="1">
        <f t="array" ref="E38">IF($C38="Totals","-",
  IF(IFERROR(INDEX(Overrides!$D$6:$J$45,MATCH($A38,Overrides!$C$6:$C$45,0),COLUMN()-3),"")="",
    MROUND(VLOOKUP(E$2,Setup!$A$30:$B$36,2,FALSE)*VLOOKUP($C38,Setup!$A$40:$B$48,2,FALSE)*IF($C38="Season",1,VLOOKUP($B38,Setup!$A$52:$B$55,2,FALSE)),0.5),
    INDEX(Overrides!$D$6:$J$45,MATCH($A38,Overrides!$C$6:$C$45,0),COLUMN()-3)))</f>
        <v>0</v>
      </c>
      <c r="F38" s="187" cm="1">
        <f t="array" ref="F38">IF($C38="Totals","-",
  IF(IFERROR(INDEX(Overrides!$D$6:$J$45,MATCH($A38,Overrides!$C$6:$C$45,0),COLUMN()-3),"")="",
    MROUND(VLOOKUP(F$2,Setup!$A$30:$B$36,2,FALSE)*VLOOKUP($C38,Setup!$A$40:$B$48,2,FALSE)*IF($C38="Season",1,VLOOKUP($B38,Setup!$A$52:$B$55,2,FALSE)),0.5),
    INDEX(Overrides!$D$6:$J$45,MATCH($A38,Overrides!$C$6:$C$45,0),COLUMN()-3)))</f>
        <v>0</v>
      </c>
      <c r="G38" s="187" cm="1">
        <f t="array" ref="G38">IF($C38="Totals","-",
  IF(IFERROR(INDEX(Overrides!$D$6:$J$45,MATCH($A38,Overrides!$C$6:$C$45,0),COLUMN()-3),"")="",
    MROUND(VLOOKUP(G$2,Setup!$A$30:$B$36,2,FALSE)*VLOOKUP($C38,Setup!$A$40:$B$48,2,FALSE)*IF($C38="Season",1,VLOOKUP($B38,Setup!$A$52:$B$55,2,FALSE)),0.5),
    INDEX(Overrides!$D$6:$J$45,MATCH($A38,Overrides!$C$6:$C$45,0),COLUMN()-3)))</f>
        <v>0</v>
      </c>
      <c r="H38" s="187" cm="1">
        <f t="array" ref="H38">IF($C38="Totals","-",
  IF(IFERROR(INDEX(Overrides!$D$6:$J$45,MATCH($A38,Overrides!$C$6:$C$45,0),COLUMN()-3),"")="",
    MROUND(VLOOKUP(H$2,Setup!$A$30:$B$36,2,FALSE)*VLOOKUP($C38,Setup!$A$40:$B$48,2,FALSE)*IF($C38="Season",1,VLOOKUP($B38,Setup!$A$52:$B$55,2,FALSE)),0.5),
    INDEX(Overrides!$D$6:$J$45,MATCH($A38,Overrides!$C$6:$C$45,0),COLUMN()-3)))</f>
        <v>0</v>
      </c>
      <c r="I38" s="187" cm="1">
        <f t="array" ref="I38">IF($C38="Totals","-",
  IF(IFERROR(INDEX(Overrides!$D$6:$J$45,MATCH($A38,Overrides!$C$6:$C$45,0),COLUMN()-3),"")="",
    MROUND(VLOOKUP(I$2,Setup!$A$30:$B$36,2,FALSE)*VLOOKUP($C38,Setup!$A$40:$B$48,2,FALSE)*IF($C38="Season",1,VLOOKUP($B38,Setup!$A$52:$B$55,2,FALSE)),0.5),
    INDEX(Overrides!$D$6:$J$45,MATCH($A38,Overrides!$C$6:$C$45,0),COLUMN()-3)))</f>
        <v>0</v>
      </c>
      <c r="J38" s="299" cm="1">
        <f t="array" ref="J38">IF($C38="Totals","-",
  IF(IFERROR(INDEX(Overrides!$D$6:$J$45,MATCH($A38,Overrides!$C$6:$C$45,0),COLUMN()-3),"")="",
    MROUND(VLOOKUP(J$2,Setup!$A$30:$B$36,2,FALSE)*VLOOKUP($C38,Setup!$A$40:$B$48,2,FALSE)*IF($C38="Season",1,VLOOKUP($B38,Setup!$A$52:$B$55,2,FALSE)),0.5),
    INDEX(Overrides!$D$6:$J$45,MATCH($A38,Overrides!$C$6:$C$45,0),COLUMN()-3)))</f>
        <v>0</v>
      </c>
      <c r="K38" t="s">
        <v>352</v>
      </c>
    </row>
    <row r="39" spans="1:11" hidden="1" x14ac:dyDescent="0.3">
      <c r="A39" s="185" t="s">
        <v>179</v>
      </c>
      <c r="B39" s="282" t="s">
        <v>49</v>
      </c>
      <c r="C39" s="185" t="s">
        <v>121</v>
      </c>
      <c r="D39" s="186" cm="1">
        <f t="array" ref="D39">IF($C39="Totals","-",
  IF(IFERROR(INDEX(Overrides!$D$6:$J$45,MATCH($A39,Overrides!$C$6:$C$45,0),COLUMN()-3),"")="",
    MROUND(VLOOKUP(D$2,Setup!$A$30:$B$36,2,FALSE)*VLOOKUP($C39,Setup!$A$40:$B$48,2,FALSE)*IF($C39="Season",1,VLOOKUP($B39,Setup!$A$52:$B$55,2,FALSE)),0.5),
    INDEX(Overrides!$D$6:$J$45,MATCH($A39,Overrides!$C$6:$C$45,0),COLUMN()-3)))</f>
        <v>0</v>
      </c>
      <c r="E39" s="186" cm="1">
        <f t="array" ref="E39">IF($C39="Totals","-",
  IF(IFERROR(INDEX(Overrides!$D$6:$J$45,MATCH($A39,Overrides!$C$6:$C$45,0),COLUMN()-3),"")="",
    MROUND(VLOOKUP(E$2,Setup!$A$30:$B$36,2,FALSE)*VLOOKUP($C39,Setup!$A$40:$B$48,2,FALSE)*IF($C39="Season",1,VLOOKUP($B39,Setup!$A$52:$B$55,2,FALSE)),0.5),
    INDEX(Overrides!$D$6:$J$45,MATCH($A39,Overrides!$C$6:$C$45,0),COLUMN()-3)))</f>
        <v>0</v>
      </c>
      <c r="F39" s="187" cm="1">
        <f t="array" ref="F39">IF($C39="Totals","-",
  IF(IFERROR(INDEX(Overrides!$D$6:$J$45,MATCH($A39,Overrides!$C$6:$C$45,0),COLUMN()-3),"")="",
    MROUND(VLOOKUP(F$2,Setup!$A$30:$B$36,2,FALSE)*VLOOKUP($C39,Setup!$A$40:$B$48,2,FALSE)*IF($C39="Season",1,VLOOKUP($B39,Setup!$A$52:$B$55,2,FALSE)),0.5),
    INDEX(Overrides!$D$6:$J$45,MATCH($A39,Overrides!$C$6:$C$45,0),COLUMN()-3)))</f>
        <v>0</v>
      </c>
      <c r="G39" s="187" cm="1">
        <f t="array" ref="G39">IF($C39="Totals","-",
  IF(IFERROR(INDEX(Overrides!$D$6:$J$45,MATCH($A39,Overrides!$C$6:$C$45,0),COLUMN()-3),"")="",
    MROUND(VLOOKUP(G$2,Setup!$A$30:$B$36,2,FALSE)*VLOOKUP($C39,Setup!$A$40:$B$48,2,FALSE)*IF($C39="Season",1,VLOOKUP($B39,Setup!$A$52:$B$55,2,FALSE)),0.5),
    INDEX(Overrides!$D$6:$J$45,MATCH($A39,Overrides!$C$6:$C$45,0),COLUMN()-3)))</f>
        <v>0</v>
      </c>
      <c r="H39" s="187" cm="1">
        <f t="array" ref="H39">IF($C39="Totals","-",
  IF(IFERROR(INDEX(Overrides!$D$6:$J$45,MATCH($A39,Overrides!$C$6:$C$45,0),COLUMN()-3),"")="",
    MROUND(VLOOKUP(H$2,Setup!$A$30:$B$36,2,FALSE)*VLOOKUP($C39,Setup!$A$40:$B$48,2,FALSE)*IF($C39="Season",1,VLOOKUP($B39,Setup!$A$52:$B$55,2,FALSE)),0.5),
    INDEX(Overrides!$D$6:$J$45,MATCH($A39,Overrides!$C$6:$C$45,0),COLUMN()-3)))</f>
        <v>0</v>
      </c>
      <c r="I39" s="187" cm="1">
        <f t="array" ref="I39">IF($C39="Totals","-",
  IF(IFERROR(INDEX(Overrides!$D$6:$J$45,MATCH($A39,Overrides!$C$6:$C$45,0),COLUMN()-3),"")="",
    MROUND(VLOOKUP(I$2,Setup!$A$30:$B$36,2,FALSE)*VLOOKUP($C39,Setup!$A$40:$B$48,2,FALSE)*IF($C39="Season",1,VLOOKUP($B39,Setup!$A$52:$B$55,2,FALSE)),0.5),
    INDEX(Overrides!$D$6:$J$45,MATCH($A39,Overrides!$C$6:$C$45,0),COLUMN()-3)))</f>
        <v>0</v>
      </c>
      <c r="J39" s="299" cm="1">
        <f t="array" ref="J39">IF($C39="Totals","-",
  IF(IFERROR(INDEX(Overrides!$D$6:$J$45,MATCH($A39,Overrides!$C$6:$C$45,0),COLUMN()-3),"")="",
    MROUND(VLOOKUP(J$2,Setup!$A$30:$B$36,2,FALSE)*VLOOKUP($C39,Setup!$A$40:$B$48,2,FALSE)*IF($C39="Season",1,VLOOKUP($B39,Setup!$A$52:$B$55,2,FALSE)),0.5),
    INDEX(Overrides!$D$6:$J$45,MATCH($A39,Overrides!$C$6:$C$45,0),COLUMN()-3)))</f>
        <v>0</v>
      </c>
      <c r="K39" t="s">
        <v>352</v>
      </c>
    </row>
    <row r="40" spans="1:11" hidden="1" x14ac:dyDescent="0.3">
      <c r="A40" s="185" t="s">
        <v>180</v>
      </c>
      <c r="B40" s="282" t="s">
        <v>49</v>
      </c>
      <c r="C40" s="185" t="s">
        <v>123</v>
      </c>
      <c r="D40" s="186" cm="1">
        <f t="array" ref="D40">IF($C40="Totals","-",
  IF(IFERROR(INDEX(Overrides!$D$6:$J$45,MATCH($A40,Overrides!$C$6:$C$45,0),COLUMN()-3),"")="",
    MROUND(VLOOKUP(D$2,Setup!$A$30:$B$36,2,FALSE)*VLOOKUP($C40,Setup!$A$40:$B$48,2,FALSE)*IF($C40="Season",1,VLOOKUP($B40,Setup!$A$52:$B$55,2,FALSE)),0.5),
    INDEX(Overrides!$D$6:$J$45,MATCH($A40,Overrides!$C$6:$C$45,0),COLUMN()-3)))</f>
        <v>0</v>
      </c>
      <c r="E40" s="186" cm="1">
        <f t="array" ref="E40">IF($C40="Totals","-",
  IF(IFERROR(INDEX(Overrides!$D$6:$J$45,MATCH($A40,Overrides!$C$6:$C$45,0),COLUMN()-3),"")="",
    MROUND(VLOOKUP(E$2,Setup!$A$30:$B$36,2,FALSE)*VLOOKUP($C40,Setup!$A$40:$B$48,2,FALSE)*IF($C40="Season",1,VLOOKUP($B40,Setup!$A$52:$B$55,2,FALSE)),0.5),
    INDEX(Overrides!$D$6:$J$45,MATCH($A40,Overrides!$C$6:$C$45,0),COLUMN()-3)))</f>
        <v>0</v>
      </c>
      <c r="F40" s="187" cm="1">
        <f t="array" ref="F40">IF($C40="Totals","-",
  IF(IFERROR(INDEX(Overrides!$D$6:$J$45,MATCH($A40,Overrides!$C$6:$C$45,0),COLUMN()-3),"")="",
    MROUND(VLOOKUP(F$2,Setup!$A$30:$B$36,2,FALSE)*VLOOKUP($C40,Setup!$A$40:$B$48,2,FALSE)*IF($C40="Season",1,VLOOKUP($B40,Setup!$A$52:$B$55,2,FALSE)),0.5),
    INDEX(Overrides!$D$6:$J$45,MATCH($A40,Overrides!$C$6:$C$45,0),COLUMN()-3)))</f>
        <v>0</v>
      </c>
      <c r="G40" s="187" cm="1">
        <f t="array" ref="G40">IF($C40="Totals","-",
  IF(IFERROR(INDEX(Overrides!$D$6:$J$45,MATCH($A40,Overrides!$C$6:$C$45,0),COLUMN()-3),"")="",
    MROUND(VLOOKUP(G$2,Setup!$A$30:$B$36,2,FALSE)*VLOOKUP($C40,Setup!$A$40:$B$48,2,FALSE)*IF($C40="Season",1,VLOOKUP($B40,Setup!$A$52:$B$55,2,FALSE)),0.5),
    INDEX(Overrides!$D$6:$J$45,MATCH($A40,Overrides!$C$6:$C$45,0),COLUMN()-3)))</f>
        <v>0</v>
      </c>
      <c r="H40" s="187" cm="1">
        <f t="array" ref="H40">IF($C40="Totals","-",
  IF(IFERROR(INDEX(Overrides!$D$6:$J$45,MATCH($A40,Overrides!$C$6:$C$45,0),COLUMN()-3),"")="",
    MROUND(VLOOKUP(H$2,Setup!$A$30:$B$36,2,FALSE)*VLOOKUP($C40,Setup!$A$40:$B$48,2,FALSE)*IF($C40="Season",1,VLOOKUP($B40,Setup!$A$52:$B$55,2,FALSE)),0.5),
    INDEX(Overrides!$D$6:$J$45,MATCH($A40,Overrides!$C$6:$C$45,0),COLUMN()-3)))</f>
        <v>0</v>
      </c>
      <c r="I40" s="187" cm="1">
        <f t="array" ref="I40">IF($C40="Totals","-",
  IF(IFERROR(INDEX(Overrides!$D$6:$J$45,MATCH($A40,Overrides!$C$6:$C$45,0),COLUMN()-3),"")="",
    MROUND(VLOOKUP(I$2,Setup!$A$30:$B$36,2,FALSE)*VLOOKUP($C40,Setup!$A$40:$B$48,2,FALSE)*IF($C40="Season",1,VLOOKUP($B40,Setup!$A$52:$B$55,2,FALSE)),0.5),
    INDEX(Overrides!$D$6:$J$45,MATCH($A40,Overrides!$C$6:$C$45,0),COLUMN()-3)))</f>
        <v>0</v>
      </c>
      <c r="J40" s="299" cm="1">
        <f t="array" ref="J40">IF($C40="Totals","-",
  IF(IFERROR(INDEX(Overrides!$D$6:$J$45,MATCH($A40,Overrides!$C$6:$C$45,0),COLUMN()-3),"")="",
    MROUND(VLOOKUP(J$2,Setup!$A$30:$B$36,2,FALSE)*VLOOKUP($C40,Setup!$A$40:$B$48,2,FALSE)*IF($C40="Season",1,VLOOKUP($B40,Setup!$A$52:$B$55,2,FALSE)),0.5),
    INDEX(Overrides!$D$6:$J$45,MATCH($A40,Overrides!$C$6:$C$45,0),COLUMN()-3)))</f>
        <v>0</v>
      </c>
      <c r="K40" t="s">
        <v>352</v>
      </c>
    </row>
    <row r="41" spans="1:11" hidden="1" x14ac:dyDescent="0.3">
      <c r="A41" s="185" t="s">
        <v>181</v>
      </c>
      <c r="B41" s="282" t="s">
        <v>49</v>
      </c>
      <c r="C41" s="185" t="s">
        <v>125</v>
      </c>
      <c r="D41" s="186" cm="1">
        <f t="array" ref="D41">IF($C41="Totals","-",
  IF(IFERROR(INDEX(Overrides!$D$6:$J$45,MATCH($A41,Overrides!$C$6:$C$45,0),COLUMN()-3),"")="",
    MROUND(VLOOKUP(D$2,Setup!$A$30:$B$36,2,FALSE)*VLOOKUP($C41,Setup!$A$40:$B$48,2,FALSE)*IF($C41="Season",1,VLOOKUP($B41,Setup!$A$52:$B$55,2,FALSE)),0.5),
    INDEX(Overrides!$D$6:$J$45,MATCH($A41,Overrides!$C$6:$C$45,0),COLUMN()-3)))</f>
        <v>0</v>
      </c>
      <c r="E41" s="186" cm="1">
        <f t="array" ref="E41">IF($C41="Totals","-",
  IF(IFERROR(INDEX(Overrides!$D$6:$J$45,MATCH($A41,Overrides!$C$6:$C$45,0),COLUMN()-3),"")="",
    MROUND(VLOOKUP(E$2,Setup!$A$30:$B$36,2,FALSE)*VLOOKUP($C41,Setup!$A$40:$B$48,2,FALSE)*IF($C41="Season",1,VLOOKUP($B41,Setup!$A$52:$B$55,2,FALSE)),0.5),
    INDEX(Overrides!$D$6:$J$45,MATCH($A41,Overrides!$C$6:$C$45,0),COLUMN()-3)))</f>
        <v>0</v>
      </c>
      <c r="F41" s="187" cm="1">
        <f t="array" ref="F41">IF($C41="Totals","-",
  IF(IFERROR(INDEX(Overrides!$D$6:$J$45,MATCH($A41,Overrides!$C$6:$C$45,0),COLUMN()-3),"")="",
    MROUND(VLOOKUP(F$2,Setup!$A$30:$B$36,2,FALSE)*VLOOKUP($C41,Setup!$A$40:$B$48,2,FALSE)*IF($C41="Season",1,VLOOKUP($B41,Setup!$A$52:$B$55,2,FALSE)),0.5),
    INDEX(Overrides!$D$6:$J$45,MATCH($A41,Overrides!$C$6:$C$45,0),COLUMN()-3)))</f>
        <v>0</v>
      </c>
      <c r="G41" s="187" cm="1">
        <f t="array" ref="G41">IF($C41="Totals","-",
  IF(IFERROR(INDEX(Overrides!$D$6:$J$45,MATCH($A41,Overrides!$C$6:$C$45,0),COLUMN()-3),"")="",
    MROUND(VLOOKUP(G$2,Setup!$A$30:$B$36,2,FALSE)*VLOOKUP($C41,Setup!$A$40:$B$48,2,FALSE)*IF($C41="Season",1,VLOOKUP($B41,Setup!$A$52:$B$55,2,FALSE)),0.5),
    INDEX(Overrides!$D$6:$J$45,MATCH($A41,Overrides!$C$6:$C$45,0),COLUMN()-3)))</f>
        <v>0</v>
      </c>
      <c r="H41" s="187" cm="1">
        <f t="array" ref="H41">IF($C41="Totals","-",
  IF(IFERROR(INDEX(Overrides!$D$6:$J$45,MATCH($A41,Overrides!$C$6:$C$45,0),COLUMN()-3),"")="",
    MROUND(VLOOKUP(H$2,Setup!$A$30:$B$36,2,FALSE)*VLOOKUP($C41,Setup!$A$40:$B$48,2,FALSE)*IF($C41="Season",1,VLOOKUP($B41,Setup!$A$52:$B$55,2,FALSE)),0.5),
    INDEX(Overrides!$D$6:$J$45,MATCH($A41,Overrides!$C$6:$C$45,0),COLUMN()-3)))</f>
        <v>0</v>
      </c>
      <c r="I41" s="187" cm="1">
        <f t="array" ref="I41">IF($C41="Totals","-",
  IF(IFERROR(INDEX(Overrides!$D$6:$J$45,MATCH($A41,Overrides!$C$6:$C$45,0),COLUMN()-3),"")="",
    MROUND(VLOOKUP(I$2,Setup!$A$30:$B$36,2,FALSE)*VLOOKUP($C41,Setup!$A$40:$B$48,2,FALSE)*IF($C41="Season",1,VLOOKUP($B41,Setup!$A$52:$B$55,2,FALSE)),0.5),
    INDEX(Overrides!$D$6:$J$45,MATCH($A41,Overrides!$C$6:$C$45,0),COLUMN()-3)))</f>
        <v>0</v>
      </c>
      <c r="J41" s="299" cm="1">
        <f t="array" ref="J41">IF($C41="Totals","-",
  IF(IFERROR(INDEX(Overrides!$D$6:$J$45,MATCH($A41,Overrides!$C$6:$C$45,0),COLUMN()-3),"")="",
    MROUND(VLOOKUP(J$2,Setup!$A$30:$B$36,2,FALSE)*VLOOKUP($C41,Setup!$A$40:$B$48,2,FALSE)*IF($C41="Season",1,VLOOKUP($B41,Setup!$A$52:$B$55,2,FALSE)),0.5),
    INDEX(Overrides!$D$6:$J$45,MATCH($A41,Overrides!$C$6:$C$45,0),COLUMN()-3)))</f>
        <v>0</v>
      </c>
      <c r="K41" t="s">
        <v>352</v>
      </c>
    </row>
    <row r="42" spans="1:11" ht="15" thickBot="1" x14ac:dyDescent="0.35">
      <c r="A42" s="285" t="s">
        <v>182</v>
      </c>
      <c r="B42" s="284" t="s">
        <v>49</v>
      </c>
      <c r="C42" s="285" t="s">
        <v>151</v>
      </c>
      <c r="D42" s="286" t="s">
        <v>39</v>
      </c>
      <c r="E42" s="286" t="s">
        <v>39</v>
      </c>
      <c r="F42" s="300" t="s">
        <v>39</v>
      </c>
      <c r="G42" s="300" t="s">
        <v>39</v>
      </c>
      <c r="H42" s="300" t="s">
        <v>39</v>
      </c>
      <c r="I42" s="300" t="s">
        <v>39</v>
      </c>
      <c r="J42" s="301" t="s">
        <v>39</v>
      </c>
    </row>
    <row r="44" spans="1:11" ht="15" thickBot="1" x14ac:dyDescent="0.35"/>
    <row r="45" spans="1:11" ht="17.399999999999999" x14ac:dyDescent="0.3">
      <c r="B45" s="409" t="str">
        <f>Setup!A28</f>
        <v>BASE PRICING (per game)</v>
      </c>
      <c r="C45" s="410"/>
      <c r="D45" s="410"/>
      <c r="E45" s="410"/>
      <c r="F45" s="410"/>
      <c r="G45" s="410"/>
      <c r="H45" s="411"/>
    </row>
    <row r="46" spans="1:11" x14ac:dyDescent="0.3">
      <c r="B46" s="375" t="str">
        <f>Setup!A29</f>
        <v>Level</v>
      </c>
      <c r="C46" s="367" t="str">
        <f>Setup!C29</f>
        <v>Description</v>
      </c>
      <c r="D46" s="367" t="str">
        <f>Setup!B29</f>
        <v>$/Game</v>
      </c>
      <c r="E46" s="368" t="s">
        <v>110</v>
      </c>
      <c r="F46" s="367" t="str">
        <f>Setup!E29</f>
        <v>w/ Fee</v>
      </c>
      <c r="G46" s="367" t="str">
        <f>Setup!F29</f>
        <v>#</v>
      </c>
      <c r="H46" s="376" t="str">
        <f>Setup!G29</f>
        <v>Fee %</v>
      </c>
      <c r="I46" s="366"/>
    </row>
    <row r="47" spans="1:11" x14ac:dyDescent="0.3">
      <c r="B47" s="318" t="str">
        <f>Setup!A30</f>
        <v>P1+</v>
      </c>
      <c r="C47" s="166" t="str">
        <f>Setup!C30</f>
        <v>P1 Front Row</v>
      </c>
      <c r="D47" s="169">
        <f>Setup!B30</f>
        <v>65</v>
      </c>
      <c r="E47" s="170">
        <f>Setup!D30</f>
        <v>975</v>
      </c>
      <c r="F47" s="171">
        <f>Setup!E30</f>
        <v>1005</v>
      </c>
      <c r="G47" s="172">
        <f>Setup!F30</f>
        <v>15</v>
      </c>
      <c r="H47" s="329">
        <f>Setup!G30</f>
        <v>0</v>
      </c>
      <c r="I47" s="313" t="s">
        <v>357</v>
      </c>
    </row>
    <row r="48" spans="1:11" x14ac:dyDescent="0.3">
      <c r="B48" s="318" t="str">
        <f>Setup!A31</f>
        <v>P1</v>
      </c>
      <c r="C48" s="166" t="str">
        <f>Setup!C31</f>
        <v>Center Circle</v>
      </c>
      <c r="D48" s="169">
        <f>Setup!B31</f>
        <v>55</v>
      </c>
      <c r="E48" s="170">
        <f>Setup!D31</f>
        <v>825</v>
      </c>
      <c r="F48" s="171">
        <f>Setup!E31</f>
        <v>855</v>
      </c>
      <c r="G48" s="168"/>
      <c r="H48" s="330"/>
      <c r="I48" s="168"/>
    </row>
    <row r="49" spans="2:9" x14ac:dyDescent="0.3">
      <c r="B49" s="318" t="str">
        <f>Setup!A32</f>
        <v>P2+</v>
      </c>
      <c r="C49" s="166" t="str">
        <f>Setup!C32</f>
        <v>P2 Front Row</v>
      </c>
      <c r="D49" s="169">
        <f>Setup!B32</f>
        <v>49</v>
      </c>
      <c r="E49" s="170">
        <f>Setup!D32</f>
        <v>735</v>
      </c>
      <c r="F49" s="171">
        <f>Setup!E32</f>
        <v>765</v>
      </c>
      <c r="G49" s="168"/>
      <c r="H49" s="331"/>
      <c r="I49" s="168"/>
    </row>
    <row r="50" spans="2:9" x14ac:dyDescent="0.3">
      <c r="B50" s="318" t="str">
        <f>Setup!A33</f>
        <v>P2</v>
      </c>
      <c r="C50" s="166" t="str">
        <f>Setup!C33</f>
        <v>Midfield</v>
      </c>
      <c r="D50" s="169">
        <f>Setup!B33</f>
        <v>39</v>
      </c>
      <c r="E50" s="170">
        <f>Setup!D33</f>
        <v>585</v>
      </c>
      <c r="F50" s="171">
        <f>Setup!E33</f>
        <v>615</v>
      </c>
      <c r="G50" s="168"/>
      <c r="H50" s="332"/>
      <c r="I50" s="168"/>
    </row>
    <row r="51" spans="2:9" x14ac:dyDescent="0.3">
      <c r="B51" s="318" t="str">
        <f>Setup!A34</f>
        <v>P3</v>
      </c>
      <c r="C51" s="166" t="str">
        <f>Setup!C34</f>
        <v>Sideline Preferred</v>
      </c>
      <c r="D51" s="169">
        <f>Setup!B34</f>
        <v>23</v>
      </c>
      <c r="E51" s="170">
        <f>Setup!D34</f>
        <v>345</v>
      </c>
      <c r="F51" s="171">
        <f>Setup!E34</f>
        <v>375</v>
      </c>
      <c r="G51" s="168"/>
      <c r="H51" s="332"/>
      <c r="I51" s="168"/>
    </row>
    <row r="52" spans="2:9" x14ac:dyDescent="0.3">
      <c r="B52" s="318" t="str">
        <f>Setup!A35</f>
        <v>P4</v>
      </c>
      <c r="C52" s="166" t="str">
        <f>Setup!C35</f>
        <v>Sideline</v>
      </c>
      <c r="D52" s="169">
        <f>Setup!B35</f>
        <v>15</v>
      </c>
      <c r="E52" s="170">
        <f>Setup!D35</f>
        <v>225</v>
      </c>
      <c r="F52" s="171">
        <f>Setup!E35</f>
        <v>255</v>
      </c>
      <c r="G52" s="168"/>
      <c r="H52" s="332"/>
      <c r="I52" s="168"/>
    </row>
    <row r="53" spans="2:9" ht="15" thickBot="1" x14ac:dyDescent="0.35">
      <c r="B53" s="326" t="str">
        <f>Setup!A36</f>
        <v>P5</v>
      </c>
      <c r="C53" s="334" t="str">
        <f>Setup!C36</f>
        <v>Supporter/Corner</v>
      </c>
      <c r="D53" s="333">
        <f>Setup!B36</f>
        <v>12</v>
      </c>
      <c r="E53" s="335">
        <f>Setup!D36</f>
        <v>180</v>
      </c>
      <c r="F53" s="336">
        <f>Setup!E36</f>
        <v>210</v>
      </c>
      <c r="G53" s="402" t="s">
        <v>356</v>
      </c>
      <c r="H53" s="338"/>
      <c r="I53" s="168"/>
    </row>
    <row r="56" spans="2:9" ht="15" thickBot="1" x14ac:dyDescent="0.35"/>
    <row r="57" spans="2:9" ht="17.399999999999999" x14ac:dyDescent="0.3">
      <c r="C57" s="409" t="str">
        <f>Setup!G38</f>
        <v>Single Game and Group Ticket Fees</v>
      </c>
      <c r="D57" s="410"/>
      <c r="E57" s="411"/>
    </row>
    <row r="58" spans="2:9" x14ac:dyDescent="0.3">
      <c r="C58" s="375" t="str">
        <f>Setup!G39</f>
        <v>Fee Type</v>
      </c>
      <c r="D58" s="367" t="str">
        <f>Setup!H39</f>
        <v>Flat</v>
      </c>
      <c r="E58" s="379" t="str">
        <f>Setup!I39</f>
        <v>%</v>
      </c>
    </row>
    <row r="59" spans="2:9" x14ac:dyDescent="0.3">
      <c r="C59" s="371" t="str">
        <f>Setup!G40</f>
        <v>City of Mauldin Facility Fee</v>
      </c>
      <c r="D59" s="312">
        <f>Setup!H40</f>
        <v>2</v>
      </c>
      <c r="E59" s="317" t="str">
        <f>Setup!I40</f>
        <v>-</v>
      </c>
      <c r="F59" s="168" t="str">
        <f>Setup!J40</f>
        <v>Only for games at GE Vernova Park</v>
      </c>
    </row>
    <row r="60" spans="2:9" x14ac:dyDescent="0.3">
      <c r="C60" s="371" t="str">
        <f>Setup!G41</f>
        <v>Processing</v>
      </c>
      <c r="D60" s="312">
        <f>Setup!H41</f>
        <v>2.5</v>
      </c>
      <c r="E60" s="317" t="str">
        <f>Setup!I41</f>
        <v>-</v>
      </c>
      <c r="F60" s="168"/>
    </row>
    <row r="61" spans="2:9" x14ac:dyDescent="0.3">
      <c r="C61" s="371" t="str">
        <f>Setup!G42</f>
        <v>Processing - Group 25+</v>
      </c>
      <c r="D61" s="312">
        <f>Setup!H42</f>
        <v>2</v>
      </c>
      <c r="E61" s="317" t="str">
        <f>Setup!I42</f>
        <v>-</v>
      </c>
      <c r="F61" s="168"/>
    </row>
    <row r="62" spans="2:9" x14ac:dyDescent="0.3">
      <c r="C62" s="371" t="str">
        <f>Setup!G43</f>
        <v>Processing - Group 50+</v>
      </c>
      <c r="D62" s="312">
        <f>Setup!H43</f>
        <v>1.5</v>
      </c>
      <c r="E62" s="317" t="str">
        <f>Setup!I43</f>
        <v>-</v>
      </c>
      <c r="F62" s="163"/>
    </row>
    <row r="63" spans="2:9" ht="15" thickBot="1" x14ac:dyDescent="0.35">
      <c r="C63" s="372" t="str">
        <f>Setup!G44</f>
        <v>Processing - Group 100+</v>
      </c>
      <c r="D63" s="373">
        <f>Setup!H44</f>
        <v>1</v>
      </c>
      <c r="E63" s="374" t="str">
        <f>Setup!I44</f>
        <v>-</v>
      </c>
      <c r="F63" s="163"/>
    </row>
  </sheetData>
  <sheetProtection algorithmName="SHA-512" hashValue="XPwvqA9tt1sOwGUJzyMUPi0bHFENIDzizfycVtVIzp7dcFCcLSpjsMbbNaCfkibojM87wBhqqkjx55YR/Ar9wA==" saltValue="xqnbKsmFaA2Vq0//VSlDaQ==" spinCount="100000" sheet="1" objects="1" scenarios="1"/>
  <mergeCells count="3">
    <mergeCell ref="B45:H45"/>
    <mergeCell ref="C57:E57"/>
    <mergeCell ref="A1:J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AW245"/>
  <sheetViews>
    <sheetView tabSelected="1" zoomScaleNormal="100" workbookViewId="0">
      <pane xSplit="7" ySplit="2" topLeftCell="AC3" activePane="bottomRight" state="frozen"/>
      <selection pane="topRight" activeCell="I1" sqref="I1"/>
      <selection pane="bottomLeft" activeCell="A65" sqref="A65"/>
      <selection pane="bottomRight" activeCell="AW12" sqref="AW12"/>
    </sheetView>
  </sheetViews>
  <sheetFormatPr defaultColWidth="8.6640625" defaultRowHeight="15" customHeight="1" x14ac:dyDescent="0.3"/>
  <cols>
    <col min="1" max="1" width="4.33203125" customWidth="1"/>
    <col min="2" max="2" width="7.5546875" customWidth="1"/>
    <col min="3" max="3" width="11.5546875" customWidth="1"/>
    <col min="4" max="4" width="27.109375" customWidth="1"/>
    <col min="6" max="6" width="6.6640625" customWidth="1"/>
    <col min="7" max="7" width="9.5546875" customWidth="1"/>
    <col min="8" max="8" width="7.88671875" style="61" customWidth="1"/>
    <col min="9" max="9" width="6.88671875" style="61" customWidth="1"/>
    <col min="10" max="10" width="7.88671875" style="61" customWidth="1"/>
    <col min="11" max="14" width="6.88671875" style="61" customWidth="1"/>
    <col min="15" max="15" width="6.44140625" customWidth="1"/>
    <col min="16" max="16" width="5.5546875" customWidth="1"/>
    <col min="17" max="17" width="6.44140625" customWidth="1"/>
    <col min="18" max="18" width="5.5546875" customWidth="1"/>
    <col min="19" max="19" width="6.5546875" customWidth="1"/>
    <col min="20" max="20" width="5.5546875" customWidth="1"/>
    <col min="21" max="21" width="6.5546875" customWidth="1"/>
    <col min="22" max="22" width="7.6640625" customWidth="1"/>
    <col min="23" max="23" width="6.44140625" customWidth="1"/>
    <col min="24" max="24" width="5.44140625" customWidth="1"/>
    <col min="25" max="25" width="6.44140625" customWidth="1"/>
    <col min="26" max="26" width="5.44140625" customWidth="1"/>
    <col min="27" max="27" width="6.44140625" customWidth="1"/>
    <col min="28" max="29" width="5.44140625" customWidth="1"/>
    <col min="30" max="30" width="7.6640625" customWidth="1"/>
    <col min="31" max="31" width="6.44140625" hidden="1" customWidth="1"/>
    <col min="32" max="32" width="5.44140625" hidden="1" customWidth="1"/>
    <col min="33" max="33" width="6.44140625" hidden="1" customWidth="1"/>
    <col min="34" max="37" width="5.5546875" hidden="1" customWidth="1"/>
    <col min="38" max="38" width="7.6640625" hidden="1" customWidth="1"/>
    <col min="39" max="39" width="7.88671875" style="61" customWidth="1"/>
    <col min="40" max="40" width="7.5546875" style="61" customWidth="1"/>
    <col min="41" max="41" width="7.88671875" style="61" customWidth="1"/>
    <col min="42" max="43" width="8.5546875" style="61" customWidth="1"/>
    <col min="44" max="44" width="7.5546875" style="61" customWidth="1"/>
    <col min="45" max="45" width="8.5546875" style="61" customWidth="1"/>
    <col min="46" max="46" width="9.109375" style="61" customWidth="1"/>
    <col min="47" max="47" width="10.109375" customWidth="1"/>
    <col min="48" max="48" width="8" style="61" customWidth="1"/>
    <col min="49" max="49" width="17.6640625" customWidth="1"/>
    <col min="50" max="50" width="17.88671875" customWidth="1"/>
    <col min="51" max="51" width="49.109375" customWidth="1"/>
  </cols>
  <sheetData>
    <row r="1" spans="1:49" s="63" customFormat="1" ht="17.25" customHeight="1" thickBot="1" x14ac:dyDescent="0.35">
      <c r="A1" s="417" t="s">
        <v>21</v>
      </c>
      <c r="B1" s="417"/>
      <c r="C1" s="417"/>
      <c r="D1" s="417"/>
      <c r="E1" s="417"/>
      <c r="F1" s="417"/>
      <c r="G1" s="417"/>
      <c r="H1" s="418" t="s">
        <v>22</v>
      </c>
      <c r="I1" s="418"/>
      <c r="J1" s="418"/>
      <c r="K1" s="418"/>
      <c r="L1" s="418"/>
      <c r="M1" s="418"/>
      <c r="N1" s="418"/>
      <c r="O1" s="419" t="s">
        <v>23</v>
      </c>
      <c r="P1" s="419"/>
      <c r="Q1" s="419"/>
      <c r="R1" s="419"/>
      <c r="S1" s="419"/>
      <c r="T1" s="419"/>
      <c r="U1" s="419"/>
      <c r="V1" s="419"/>
      <c r="W1" s="420" t="s">
        <v>17</v>
      </c>
      <c r="X1" s="420"/>
      <c r="Y1" s="420"/>
      <c r="Z1" s="420"/>
      <c r="AA1" s="420"/>
      <c r="AB1" s="420"/>
      <c r="AC1" s="420"/>
      <c r="AD1" s="420"/>
      <c r="AE1" s="421" t="s">
        <v>24</v>
      </c>
      <c r="AF1" s="421"/>
      <c r="AG1" s="421"/>
      <c r="AH1" s="421"/>
      <c r="AI1" s="421"/>
      <c r="AJ1" s="421"/>
      <c r="AK1" s="421"/>
      <c r="AL1" s="421"/>
      <c r="AM1" s="415" t="s">
        <v>18</v>
      </c>
      <c r="AN1" s="415"/>
      <c r="AO1" s="415"/>
      <c r="AP1" s="415"/>
      <c r="AQ1" s="415"/>
      <c r="AR1" s="415"/>
      <c r="AS1" s="415"/>
      <c r="AT1" s="415"/>
      <c r="AU1" s="416" t="s">
        <v>25</v>
      </c>
      <c r="AV1" s="416"/>
      <c r="AW1" s="62" t="s">
        <v>26</v>
      </c>
    </row>
    <row r="2" spans="1:49" s="86" customFormat="1" ht="15.75" customHeight="1" thickBot="1" x14ac:dyDescent="0.35">
      <c r="A2" s="64" t="s">
        <v>9</v>
      </c>
      <c r="B2" s="65" t="s">
        <v>10</v>
      </c>
      <c r="C2" s="66" t="s">
        <v>11</v>
      </c>
      <c r="D2" s="66" t="s">
        <v>12</v>
      </c>
      <c r="E2" s="66" t="s">
        <v>27</v>
      </c>
      <c r="F2" s="66" t="s">
        <v>13</v>
      </c>
      <c r="G2" s="67" t="s">
        <v>28</v>
      </c>
      <c r="H2" s="68" t="s">
        <v>29</v>
      </c>
      <c r="I2" s="69" t="s">
        <v>30</v>
      </c>
      <c r="J2" s="69" t="s">
        <v>31</v>
      </c>
      <c r="K2" s="69" t="s">
        <v>32</v>
      </c>
      <c r="L2" s="69" t="s">
        <v>33</v>
      </c>
      <c r="M2" s="69" t="s">
        <v>34</v>
      </c>
      <c r="N2" s="70" t="s">
        <v>35</v>
      </c>
      <c r="O2" s="71" t="s">
        <v>29</v>
      </c>
      <c r="P2" s="72" t="s">
        <v>30</v>
      </c>
      <c r="Q2" s="72" t="s">
        <v>31</v>
      </c>
      <c r="R2" s="72" t="s">
        <v>32</v>
      </c>
      <c r="S2" s="72" t="s">
        <v>33</v>
      </c>
      <c r="T2" s="72" t="s">
        <v>34</v>
      </c>
      <c r="U2" s="72" t="s">
        <v>35</v>
      </c>
      <c r="V2" s="73" t="s">
        <v>36</v>
      </c>
      <c r="W2" s="74" t="s">
        <v>29</v>
      </c>
      <c r="X2" s="75" t="s">
        <v>30</v>
      </c>
      <c r="Y2" s="75" t="s">
        <v>31</v>
      </c>
      <c r="Z2" s="75" t="s">
        <v>32</v>
      </c>
      <c r="AA2" s="75" t="s">
        <v>33</v>
      </c>
      <c r="AB2" s="75" t="s">
        <v>34</v>
      </c>
      <c r="AC2" s="75" t="s">
        <v>35</v>
      </c>
      <c r="AD2" s="76" t="s">
        <v>36</v>
      </c>
      <c r="AE2" s="77" t="s">
        <v>29</v>
      </c>
      <c r="AF2" s="78" t="s">
        <v>30</v>
      </c>
      <c r="AG2" s="78" t="s">
        <v>31</v>
      </c>
      <c r="AH2" s="78" t="s">
        <v>32</v>
      </c>
      <c r="AI2" s="78" t="s">
        <v>33</v>
      </c>
      <c r="AJ2" s="78" t="s">
        <v>34</v>
      </c>
      <c r="AK2" s="78" t="s">
        <v>35</v>
      </c>
      <c r="AL2" s="79" t="s">
        <v>36</v>
      </c>
      <c r="AM2" s="80" t="s">
        <v>29</v>
      </c>
      <c r="AN2" s="81" t="s">
        <v>30</v>
      </c>
      <c r="AO2" s="81" t="s">
        <v>31</v>
      </c>
      <c r="AP2" s="81" t="s">
        <v>32</v>
      </c>
      <c r="AQ2" s="81" t="s">
        <v>33</v>
      </c>
      <c r="AR2" s="81" t="s">
        <v>34</v>
      </c>
      <c r="AS2" s="81" t="s">
        <v>35</v>
      </c>
      <c r="AT2" s="82" t="s">
        <v>36</v>
      </c>
      <c r="AU2" s="83" t="s">
        <v>37</v>
      </c>
      <c r="AV2" s="84" t="s">
        <v>38</v>
      </c>
      <c r="AW2" s="85"/>
    </row>
    <row r="3" spans="1:49" ht="15.75" customHeight="1" thickTop="1" x14ac:dyDescent="0.3">
      <c r="A3" s="87">
        <f>Engine!A3</f>
        <v>1</v>
      </c>
      <c r="B3" s="88">
        <f>Engine!B3</f>
        <v>46095</v>
      </c>
      <c r="C3" s="89" t="str">
        <f>Engine!C3</f>
        <v>Saturday</v>
      </c>
      <c r="D3" s="89" t="str">
        <f>Engine!D3</f>
        <v>Chattanooga Red Wolves SC</v>
      </c>
      <c r="E3" s="90">
        <f>Engine!E3</f>
        <v>0.79166666666666696</v>
      </c>
      <c r="F3" s="91" t="str">
        <f>Engine!F3</f>
        <v>D</v>
      </c>
      <c r="G3" s="92" t="str">
        <f>Engine!G3</f>
        <v>Season</v>
      </c>
      <c r="H3" s="93">
        <f>Engine!I3</f>
        <v>5</v>
      </c>
      <c r="I3" s="94">
        <f>Engine!J3</f>
        <v>5</v>
      </c>
      <c r="J3" s="94">
        <f>Engine!K3</f>
        <v>5</v>
      </c>
      <c r="K3" s="94">
        <f>Engine!L3</f>
        <v>5</v>
      </c>
      <c r="L3" s="94">
        <f>Engine!M3</f>
        <v>5</v>
      </c>
      <c r="M3" s="94">
        <f>Engine!N3</f>
        <v>5</v>
      </c>
      <c r="N3" s="95">
        <f>Engine!O3</f>
        <v>5</v>
      </c>
      <c r="O3" s="96">
        <f>Engine!P3</f>
        <v>17</v>
      </c>
      <c r="P3" s="97">
        <f>Engine!Q3</f>
        <v>119</v>
      </c>
      <c r="Q3" s="97">
        <f>Engine!R3</f>
        <v>34</v>
      </c>
      <c r="R3" s="97">
        <f>Engine!S3</f>
        <v>298</v>
      </c>
      <c r="S3" s="97">
        <f>Engine!T3</f>
        <v>724</v>
      </c>
      <c r="T3" s="97">
        <f>Engine!U3</f>
        <v>350</v>
      </c>
      <c r="U3" s="97">
        <f>Engine!V3</f>
        <v>614</v>
      </c>
      <c r="V3" s="98">
        <f>Engine!W3</f>
        <v>2156</v>
      </c>
      <c r="W3" s="99">
        <f>Engine!X3</f>
        <v>34</v>
      </c>
      <c r="X3" s="100">
        <f>Engine!Y3</f>
        <v>53</v>
      </c>
      <c r="Y3" s="100">
        <f>Engine!Z3</f>
        <v>35</v>
      </c>
      <c r="Z3" s="100">
        <f>Engine!AA3</f>
        <v>66</v>
      </c>
      <c r="AA3" s="100">
        <f>Engine!AB3</f>
        <v>140</v>
      </c>
      <c r="AB3" s="100">
        <f>Engine!AC3</f>
        <v>56</v>
      </c>
      <c r="AC3" s="100">
        <f>Engine!AD3</f>
        <v>92</v>
      </c>
      <c r="AD3" s="101">
        <f>Engine!AE3</f>
        <v>476</v>
      </c>
      <c r="AE3" s="96">
        <f>Engine!AF3</f>
        <v>-17</v>
      </c>
      <c r="AF3" s="97">
        <f>Engine!AG3</f>
        <v>66</v>
      </c>
      <c r="AG3" s="97">
        <f>Engine!AH3</f>
        <v>-1</v>
      </c>
      <c r="AH3" s="97">
        <f>Engine!AI3</f>
        <v>232</v>
      </c>
      <c r="AI3" s="97">
        <f>Engine!AJ3</f>
        <v>584</v>
      </c>
      <c r="AJ3" s="97">
        <f>Engine!AK3</f>
        <v>294</v>
      </c>
      <c r="AK3" s="97">
        <f>Engine!AL3</f>
        <v>522</v>
      </c>
      <c r="AL3" s="98">
        <f>Engine!AM3</f>
        <v>1634</v>
      </c>
      <c r="AM3" s="102">
        <f>Engine!AN3</f>
        <v>170</v>
      </c>
      <c r="AN3" s="103">
        <f>Engine!AO3</f>
        <v>265</v>
      </c>
      <c r="AO3" s="103">
        <f>Engine!AP3</f>
        <v>175</v>
      </c>
      <c r="AP3" s="103">
        <f>Engine!AQ3</f>
        <v>330</v>
      </c>
      <c r="AQ3" s="103">
        <f>Engine!AR3</f>
        <v>700</v>
      </c>
      <c r="AR3" s="103">
        <f>Engine!AS3</f>
        <v>280</v>
      </c>
      <c r="AS3" s="103">
        <f>Engine!AT3</f>
        <v>460</v>
      </c>
      <c r="AT3" s="104">
        <f>Engine!AU3</f>
        <v>2380</v>
      </c>
      <c r="AU3" s="105" t="str">
        <f>Engine!AV3</f>
        <v>No</v>
      </c>
      <c r="AV3" s="106">
        <f t="shared" ref="AV3:AV66" si="0">IFERROR(AT3/AD3,"")</f>
        <v>5</v>
      </c>
    </row>
    <row r="4" spans="1:49" ht="14.4" x14ac:dyDescent="0.3">
      <c r="A4" s="87">
        <f>Engine!A4</f>
        <v>1</v>
      </c>
      <c r="B4" s="88">
        <f>Engine!B4</f>
        <v>46095</v>
      </c>
      <c r="C4" s="89" t="str">
        <f>Engine!C4</f>
        <v>Saturday</v>
      </c>
      <c r="D4" s="89" t="str">
        <f>Engine!D4</f>
        <v>Chattanooga Red Wolves SC</v>
      </c>
      <c r="E4" s="90">
        <f>Engine!E4</f>
        <v>0.79166666666666696</v>
      </c>
      <c r="F4" s="91" t="str">
        <f>Engine!F4</f>
        <v>D</v>
      </c>
      <c r="G4" s="92" t="str">
        <f>Engine!G4</f>
        <v>Group</v>
      </c>
      <c r="H4" s="93">
        <f>Engine!I4</f>
        <v>8</v>
      </c>
      <c r="I4" s="94">
        <f>Engine!J4</f>
        <v>8</v>
      </c>
      <c r="J4" s="94">
        <f>Engine!K4</f>
        <v>8</v>
      </c>
      <c r="K4" s="94">
        <f>Engine!L4</f>
        <v>8</v>
      </c>
      <c r="L4" s="94">
        <f>Engine!M4</f>
        <v>8</v>
      </c>
      <c r="M4" s="94">
        <f>Engine!N4</f>
        <v>8</v>
      </c>
      <c r="N4" s="95">
        <f>Engine!O4</f>
        <v>8</v>
      </c>
      <c r="O4" s="96">
        <f>Engine!P4</f>
        <v>17</v>
      </c>
      <c r="P4" s="97">
        <f>Engine!Q4</f>
        <v>119</v>
      </c>
      <c r="Q4" s="97">
        <f>Engine!R4</f>
        <v>34</v>
      </c>
      <c r="R4" s="97">
        <f>Engine!S4</f>
        <v>298</v>
      </c>
      <c r="S4" s="97">
        <f>Engine!T4</f>
        <v>724</v>
      </c>
      <c r="T4" s="97">
        <f>Engine!U4</f>
        <v>350</v>
      </c>
      <c r="U4" s="97">
        <f>Engine!V4</f>
        <v>614</v>
      </c>
      <c r="V4" s="98">
        <f>Engine!W4</f>
        <v>2156</v>
      </c>
      <c r="W4" s="99">
        <f>Engine!X4</f>
        <v>0</v>
      </c>
      <c r="X4" s="100">
        <f>Engine!Y4</f>
        <v>0</v>
      </c>
      <c r="Y4" s="100">
        <f>Engine!Z4</f>
        <v>0</v>
      </c>
      <c r="Z4" s="100">
        <f>Engine!AA4</f>
        <v>31</v>
      </c>
      <c r="AA4" s="100">
        <f>Engine!AB4</f>
        <v>152</v>
      </c>
      <c r="AB4" s="100">
        <f>Engine!AC4</f>
        <v>86</v>
      </c>
      <c r="AC4" s="100">
        <f>Engine!AD4</f>
        <v>215</v>
      </c>
      <c r="AD4" s="101">
        <f>Engine!AE4</f>
        <v>484</v>
      </c>
      <c r="AE4" s="96">
        <f>Engine!AF4</f>
        <v>17</v>
      </c>
      <c r="AF4" s="97">
        <f>Engine!AG4</f>
        <v>119</v>
      </c>
      <c r="AG4" s="97">
        <f>Engine!AH4</f>
        <v>34</v>
      </c>
      <c r="AH4" s="97">
        <f>Engine!AI4</f>
        <v>267</v>
      </c>
      <c r="AI4" s="97">
        <f>Engine!AJ4</f>
        <v>572</v>
      </c>
      <c r="AJ4" s="97">
        <f>Engine!AK4</f>
        <v>264</v>
      </c>
      <c r="AK4" s="97">
        <f>Engine!AL4</f>
        <v>399</v>
      </c>
      <c r="AL4" s="98">
        <f>Engine!AM4</f>
        <v>1757</v>
      </c>
      <c r="AM4" s="102">
        <f>Engine!AN4</f>
        <v>0</v>
      </c>
      <c r="AN4" s="103">
        <f>Engine!AO4</f>
        <v>0</v>
      </c>
      <c r="AO4" s="103">
        <f>Engine!AP4</f>
        <v>0</v>
      </c>
      <c r="AP4" s="103">
        <f>Engine!AQ4</f>
        <v>248</v>
      </c>
      <c r="AQ4" s="103">
        <f>Engine!AR4</f>
        <v>1216</v>
      </c>
      <c r="AR4" s="103">
        <f>Engine!AS4</f>
        <v>688</v>
      </c>
      <c r="AS4" s="103">
        <f>Engine!AT4</f>
        <v>1720</v>
      </c>
      <c r="AT4" s="104">
        <f>Engine!AU4</f>
        <v>3872</v>
      </c>
      <c r="AU4" s="105" t="str">
        <f>Engine!AV4</f>
        <v>No</v>
      </c>
      <c r="AV4" s="106">
        <f t="shared" si="0"/>
        <v>8</v>
      </c>
    </row>
    <row r="5" spans="1:49" ht="14.4" x14ac:dyDescent="0.3">
      <c r="A5" s="87">
        <f>Engine!A5</f>
        <v>1</v>
      </c>
      <c r="B5" s="88">
        <f>Engine!B5</f>
        <v>46095</v>
      </c>
      <c r="C5" s="89" t="str">
        <f>Engine!C5</f>
        <v>Saturday</v>
      </c>
      <c r="D5" s="89" t="str">
        <f>Engine!D5</f>
        <v>Chattanooga Red Wolves SC</v>
      </c>
      <c r="E5" s="90">
        <f>Engine!E5</f>
        <v>0.79166666666666696</v>
      </c>
      <c r="F5" s="91" t="str">
        <f>Engine!F5</f>
        <v>D</v>
      </c>
      <c r="G5" s="92" t="str">
        <f>Engine!G5</f>
        <v>Single</v>
      </c>
      <c r="H5" s="93">
        <f>Engine!I5</f>
        <v>12</v>
      </c>
      <c r="I5" s="94">
        <f>Engine!J5</f>
        <v>12</v>
      </c>
      <c r="J5" s="94">
        <f>Engine!K5</f>
        <v>12</v>
      </c>
      <c r="K5" s="94">
        <f>Engine!L5</f>
        <v>12</v>
      </c>
      <c r="L5" s="94">
        <f>Engine!M5</f>
        <v>12</v>
      </c>
      <c r="M5" s="94">
        <f>Engine!N5</f>
        <v>12</v>
      </c>
      <c r="N5" s="95">
        <f>Engine!O5</f>
        <v>12</v>
      </c>
      <c r="O5" s="96">
        <f>Engine!P5</f>
        <v>17</v>
      </c>
      <c r="P5" s="97">
        <f>Engine!Q5</f>
        <v>119</v>
      </c>
      <c r="Q5" s="97">
        <f>Engine!R5</f>
        <v>34</v>
      </c>
      <c r="R5" s="97">
        <f>Engine!S5</f>
        <v>298</v>
      </c>
      <c r="S5" s="97">
        <f>Engine!T5</f>
        <v>724</v>
      </c>
      <c r="T5" s="97">
        <f>Engine!U5</f>
        <v>350</v>
      </c>
      <c r="U5" s="97">
        <f>Engine!V5</f>
        <v>614</v>
      </c>
      <c r="V5" s="98">
        <f>Engine!W5</f>
        <v>2156</v>
      </c>
      <c r="W5" s="99">
        <f>Engine!X5</f>
        <v>0</v>
      </c>
      <c r="X5" s="100">
        <f>Engine!Y5</f>
        <v>50</v>
      </c>
      <c r="Y5" s="100">
        <f>Engine!Z5</f>
        <v>0</v>
      </c>
      <c r="Z5" s="100">
        <f>Engine!AA5</f>
        <v>125</v>
      </c>
      <c r="AA5" s="100">
        <f>Engine!AB5</f>
        <v>203</v>
      </c>
      <c r="AB5" s="100">
        <f>Engine!AC5</f>
        <v>110</v>
      </c>
      <c r="AC5" s="100">
        <f>Engine!AD5</f>
        <v>107</v>
      </c>
      <c r="AD5" s="101">
        <f>Engine!AE5</f>
        <v>595</v>
      </c>
      <c r="AE5" s="96">
        <f>Engine!AF5</f>
        <v>17</v>
      </c>
      <c r="AF5" s="97">
        <f>Engine!AG5</f>
        <v>69</v>
      </c>
      <c r="AG5" s="97">
        <f>Engine!AH5</f>
        <v>34</v>
      </c>
      <c r="AH5" s="97">
        <f>Engine!AI5</f>
        <v>173</v>
      </c>
      <c r="AI5" s="97">
        <f>Engine!AJ5</f>
        <v>521</v>
      </c>
      <c r="AJ5" s="97">
        <f>Engine!AK5</f>
        <v>240</v>
      </c>
      <c r="AK5" s="97">
        <f>Engine!AL5</f>
        <v>507</v>
      </c>
      <c r="AL5" s="98">
        <f>Engine!AM5</f>
        <v>1649</v>
      </c>
      <c r="AM5" s="102">
        <f>Engine!AN5</f>
        <v>0</v>
      </c>
      <c r="AN5" s="103">
        <f>Engine!AO5</f>
        <v>600</v>
      </c>
      <c r="AO5" s="103">
        <f>Engine!AP5</f>
        <v>0</v>
      </c>
      <c r="AP5" s="103">
        <f>Engine!AQ5</f>
        <v>1500</v>
      </c>
      <c r="AQ5" s="103">
        <f>Engine!AR5</f>
        <v>2436</v>
      </c>
      <c r="AR5" s="103">
        <f>Engine!AS5</f>
        <v>1320</v>
      </c>
      <c r="AS5" s="103">
        <f>Engine!AT5</f>
        <v>1284</v>
      </c>
      <c r="AT5" s="104">
        <f>Engine!AU5</f>
        <v>7140</v>
      </c>
      <c r="AU5" s="105" t="str">
        <f>Engine!AV5</f>
        <v>No</v>
      </c>
      <c r="AV5" s="106">
        <f t="shared" si="0"/>
        <v>12</v>
      </c>
    </row>
    <row r="6" spans="1:49" ht="14.4" x14ac:dyDescent="0.3">
      <c r="A6" s="87">
        <f>Engine!A6</f>
        <v>1</v>
      </c>
      <c r="B6" s="88">
        <f>Engine!B6</f>
        <v>46095</v>
      </c>
      <c r="C6" s="89" t="str">
        <f>Engine!C6</f>
        <v>Saturday</v>
      </c>
      <c r="D6" s="89" t="str">
        <f>Engine!D6</f>
        <v>Chattanooga Red Wolves SC</v>
      </c>
      <c r="E6" s="90">
        <f>Engine!E6</f>
        <v>0.79166666666666696</v>
      </c>
      <c r="F6" s="91" t="str">
        <f>Engine!F6</f>
        <v>D</v>
      </c>
      <c r="G6" s="92" t="str">
        <f>Engine!G6</f>
        <v>Matchday</v>
      </c>
      <c r="H6" s="93">
        <f>Engine!I6</f>
        <v>12</v>
      </c>
      <c r="I6" s="94">
        <f>Engine!J6</f>
        <v>12</v>
      </c>
      <c r="J6" s="94">
        <f>Engine!K6</f>
        <v>12</v>
      </c>
      <c r="K6" s="94">
        <f>Engine!L6</f>
        <v>12</v>
      </c>
      <c r="L6" s="94">
        <f>Engine!M6</f>
        <v>12</v>
      </c>
      <c r="M6" s="94">
        <f>Engine!N6</f>
        <v>12</v>
      </c>
      <c r="N6" s="95">
        <f>Engine!O6</f>
        <v>12</v>
      </c>
      <c r="O6" s="96">
        <f>Engine!P6</f>
        <v>17</v>
      </c>
      <c r="P6" s="97">
        <f>Engine!Q6</f>
        <v>119</v>
      </c>
      <c r="Q6" s="97">
        <f>Engine!R6</f>
        <v>34</v>
      </c>
      <c r="R6" s="97">
        <f>Engine!S6</f>
        <v>298</v>
      </c>
      <c r="S6" s="97">
        <f>Engine!T6</f>
        <v>724</v>
      </c>
      <c r="T6" s="97">
        <f>Engine!U6</f>
        <v>350</v>
      </c>
      <c r="U6" s="97">
        <f>Engine!V6</f>
        <v>614</v>
      </c>
      <c r="V6" s="98">
        <f>Engine!W6</f>
        <v>2156</v>
      </c>
      <c r="W6" s="99">
        <f>Engine!X6</f>
        <v>0</v>
      </c>
      <c r="X6" s="100">
        <f>Engine!Y6</f>
        <v>12</v>
      </c>
      <c r="Y6" s="100">
        <f>Engine!Z6</f>
        <v>0</v>
      </c>
      <c r="Z6" s="100">
        <f>Engine!AA6</f>
        <v>10</v>
      </c>
      <c r="AA6" s="100">
        <f>Engine!AB6</f>
        <v>25</v>
      </c>
      <c r="AB6" s="100">
        <f>Engine!AC6</f>
        <v>12</v>
      </c>
      <c r="AC6" s="100">
        <f>Engine!AD6</f>
        <v>21</v>
      </c>
      <c r="AD6" s="101">
        <f>Engine!AE6</f>
        <v>80</v>
      </c>
      <c r="AE6" s="96">
        <f>Engine!AF6</f>
        <v>17</v>
      </c>
      <c r="AF6" s="97">
        <f>Engine!AG6</f>
        <v>107</v>
      </c>
      <c r="AG6" s="97">
        <f>Engine!AH6</f>
        <v>34</v>
      </c>
      <c r="AH6" s="97">
        <f>Engine!AI6</f>
        <v>288</v>
      </c>
      <c r="AI6" s="97">
        <f>Engine!AJ6</f>
        <v>699</v>
      </c>
      <c r="AJ6" s="97">
        <f>Engine!AK6</f>
        <v>338</v>
      </c>
      <c r="AK6" s="97">
        <f>Engine!AL6</f>
        <v>593</v>
      </c>
      <c r="AL6" s="98">
        <f>Engine!AM6</f>
        <v>1563</v>
      </c>
      <c r="AM6" s="102">
        <f>Engine!AN6</f>
        <v>0</v>
      </c>
      <c r="AN6" s="103">
        <f>Engine!AO6</f>
        <v>144</v>
      </c>
      <c r="AO6" s="103">
        <f>Engine!AP6</f>
        <v>0</v>
      </c>
      <c r="AP6" s="103">
        <f>Engine!AQ6</f>
        <v>120</v>
      </c>
      <c r="AQ6" s="103">
        <f>Engine!AR6</f>
        <v>300</v>
      </c>
      <c r="AR6" s="103">
        <f>Engine!AS6</f>
        <v>144</v>
      </c>
      <c r="AS6" s="103">
        <f>Engine!AT6</f>
        <v>252</v>
      </c>
      <c r="AT6" s="104">
        <f>Engine!AU6</f>
        <v>960</v>
      </c>
      <c r="AU6" s="105" t="str">
        <f>Engine!AV6</f>
        <v>No</v>
      </c>
      <c r="AV6" s="106">
        <f t="shared" si="0"/>
        <v>12</v>
      </c>
    </row>
    <row r="7" spans="1:49" ht="14.4" hidden="1" x14ac:dyDescent="0.3">
      <c r="A7" s="87">
        <f>Engine!A7</f>
        <v>1</v>
      </c>
      <c r="B7" s="88">
        <f>Engine!B7</f>
        <v>46095</v>
      </c>
      <c r="C7" s="89" t="str">
        <f>Engine!C7</f>
        <v>Saturday</v>
      </c>
      <c r="D7" s="89" t="str">
        <f>Engine!D7</f>
        <v>Chattanooga Red Wolves SC</v>
      </c>
      <c r="E7" s="90">
        <f>Engine!E7</f>
        <v>0.79166666666666696</v>
      </c>
      <c r="F7" s="91" t="str">
        <f>Engine!F7</f>
        <v>D</v>
      </c>
      <c r="G7" s="92" t="str">
        <f>Engine!G7</f>
        <v>Sponsor</v>
      </c>
      <c r="H7" s="93">
        <f>Engine!I7</f>
        <v>26</v>
      </c>
      <c r="I7" s="94">
        <f>Engine!J7</f>
        <v>22</v>
      </c>
      <c r="J7" s="94">
        <f>Engine!K7</f>
        <v>19.5</v>
      </c>
      <c r="K7" s="94">
        <f>Engine!L7</f>
        <v>15.5</v>
      </c>
      <c r="L7" s="94">
        <f>Engine!M7</f>
        <v>9</v>
      </c>
      <c r="M7" s="94">
        <f>Engine!N7</f>
        <v>6</v>
      </c>
      <c r="N7" s="95">
        <f>Engine!O7</f>
        <v>5</v>
      </c>
      <c r="O7" s="96">
        <f>Engine!P7</f>
        <v>17</v>
      </c>
      <c r="P7" s="97">
        <f>Engine!Q7</f>
        <v>119</v>
      </c>
      <c r="Q7" s="97">
        <f>Engine!R7</f>
        <v>34</v>
      </c>
      <c r="R7" s="97">
        <f>Engine!S7</f>
        <v>298</v>
      </c>
      <c r="S7" s="97">
        <f>Engine!T7</f>
        <v>724</v>
      </c>
      <c r="T7" s="97">
        <f>Engine!U7</f>
        <v>350</v>
      </c>
      <c r="U7" s="97">
        <f>Engine!V7</f>
        <v>614</v>
      </c>
      <c r="V7" s="98">
        <f>Engine!W7</f>
        <v>2156</v>
      </c>
      <c r="W7" s="99">
        <f>Engine!X7</f>
        <v>0</v>
      </c>
      <c r="X7" s="100">
        <f>Engine!Y7</f>
        <v>0</v>
      </c>
      <c r="Y7" s="100">
        <f>Engine!Z7</f>
        <v>0</v>
      </c>
      <c r="Z7" s="100">
        <f>Engine!AA7</f>
        <v>0</v>
      </c>
      <c r="AA7" s="100">
        <f>Engine!AB7</f>
        <v>0</v>
      </c>
      <c r="AB7" s="100">
        <f>Engine!AC7</f>
        <v>0</v>
      </c>
      <c r="AC7" s="100">
        <f>Engine!AD7</f>
        <v>0</v>
      </c>
      <c r="AD7" s="101">
        <f>Engine!AE7</f>
        <v>0</v>
      </c>
      <c r="AE7" s="96">
        <f>Engine!AF7</f>
        <v>17</v>
      </c>
      <c r="AF7" s="97">
        <f>Engine!AG7</f>
        <v>119</v>
      </c>
      <c r="AG7" s="97">
        <f>Engine!AH7</f>
        <v>34</v>
      </c>
      <c r="AH7" s="97">
        <f>Engine!AI7</f>
        <v>298</v>
      </c>
      <c r="AI7" s="97">
        <f>Engine!AJ7</f>
        <v>724</v>
      </c>
      <c r="AJ7" s="97">
        <f>Engine!AK7</f>
        <v>350</v>
      </c>
      <c r="AK7" s="97">
        <f>Engine!AL7</f>
        <v>614</v>
      </c>
      <c r="AL7" s="98">
        <f>Engine!AM7</f>
        <v>1542</v>
      </c>
      <c r="AM7" s="102">
        <f>Engine!AN7</f>
        <v>0</v>
      </c>
      <c r="AN7" s="103">
        <f>Engine!AO7</f>
        <v>0</v>
      </c>
      <c r="AO7" s="103">
        <f>Engine!AP7</f>
        <v>0</v>
      </c>
      <c r="AP7" s="103">
        <f>Engine!AQ7</f>
        <v>0</v>
      </c>
      <c r="AQ7" s="103">
        <f>Engine!AR7</f>
        <v>0</v>
      </c>
      <c r="AR7" s="103">
        <f>Engine!AS7</f>
        <v>0</v>
      </c>
      <c r="AS7" s="103">
        <f>Engine!AT7</f>
        <v>0</v>
      </c>
      <c r="AT7" s="104">
        <f>Engine!AU7</f>
        <v>0</v>
      </c>
      <c r="AU7" s="105" t="str">
        <f>Engine!AV7</f>
        <v>No</v>
      </c>
      <c r="AV7" s="95" t="str">
        <f t="shared" si="0"/>
        <v/>
      </c>
    </row>
    <row r="8" spans="1:49" ht="14.4" hidden="1" x14ac:dyDescent="0.3">
      <c r="A8" s="87">
        <f>Engine!A8</f>
        <v>1</v>
      </c>
      <c r="B8" s="88">
        <f>Engine!B8</f>
        <v>46095</v>
      </c>
      <c r="C8" s="89" t="str">
        <f>Engine!C8</f>
        <v>Saturday</v>
      </c>
      <c r="D8" s="89" t="str">
        <f>Engine!D8</f>
        <v>Chattanooga Red Wolves SC</v>
      </c>
      <c r="E8" s="90">
        <f>Engine!E8</f>
        <v>0.79166666666666696</v>
      </c>
      <c r="F8" s="91" t="str">
        <f>Engine!F8</f>
        <v>D</v>
      </c>
      <c r="G8" s="92" t="str">
        <f>Engine!G8</f>
        <v>Comp</v>
      </c>
      <c r="H8" s="93">
        <f>Engine!I8</f>
        <v>0</v>
      </c>
      <c r="I8" s="94">
        <f>Engine!J8</f>
        <v>0</v>
      </c>
      <c r="J8" s="94">
        <f>Engine!K8</f>
        <v>0</v>
      </c>
      <c r="K8" s="94">
        <f>Engine!L8</f>
        <v>0</v>
      </c>
      <c r="L8" s="94">
        <f>Engine!M8</f>
        <v>0</v>
      </c>
      <c r="M8" s="94">
        <f>Engine!N8</f>
        <v>0</v>
      </c>
      <c r="N8" s="95">
        <f>Engine!O8</f>
        <v>0</v>
      </c>
      <c r="O8" s="96">
        <f>Engine!P8</f>
        <v>17</v>
      </c>
      <c r="P8" s="97">
        <f>Engine!Q8</f>
        <v>119</v>
      </c>
      <c r="Q8" s="97">
        <f>Engine!R8</f>
        <v>34</v>
      </c>
      <c r="R8" s="97">
        <f>Engine!S8</f>
        <v>298</v>
      </c>
      <c r="S8" s="97">
        <f>Engine!T8</f>
        <v>724</v>
      </c>
      <c r="T8" s="97">
        <f>Engine!U8</f>
        <v>350</v>
      </c>
      <c r="U8" s="97">
        <f>Engine!V8</f>
        <v>614</v>
      </c>
      <c r="V8" s="98">
        <f>Engine!W8</f>
        <v>2156</v>
      </c>
      <c r="W8" s="99">
        <f>Engine!X8</f>
        <v>0</v>
      </c>
      <c r="X8" s="100">
        <f>Engine!Y8</f>
        <v>0</v>
      </c>
      <c r="Y8" s="100">
        <f>Engine!Z8</f>
        <v>0</v>
      </c>
      <c r="Z8" s="100">
        <f>Engine!AA8</f>
        <v>0</v>
      </c>
      <c r="AA8" s="100">
        <f>Engine!AB8</f>
        <v>0</v>
      </c>
      <c r="AB8" s="100">
        <f>Engine!AC8</f>
        <v>0</v>
      </c>
      <c r="AC8" s="100">
        <f>Engine!AD8</f>
        <v>0</v>
      </c>
      <c r="AD8" s="101">
        <f>Engine!AE8</f>
        <v>0</v>
      </c>
      <c r="AE8" s="96">
        <f>Engine!AF8</f>
        <v>17</v>
      </c>
      <c r="AF8" s="97">
        <f>Engine!AG8</f>
        <v>119</v>
      </c>
      <c r="AG8" s="97">
        <f>Engine!AH8</f>
        <v>34</v>
      </c>
      <c r="AH8" s="97">
        <f>Engine!AI8</f>
        <v>298</v>
      </c>
      <c r="AI8" s="97">
        <f>Engine!AJ8</f>
        <v>724</v>
      </c>
      <c r="AJ8" s="97">
        <f>Engine!AK8</f>
        <v>350</v>
      </c>
      <c r="AK8" s="97">
        <f>Engine!AL8</f>
        <v>614</v>
      </c>
      <c r="AL8" s="98">
        <f>Engine!AM8</f>
        <v>1542</v>
      </c>
      <c r="AM8" s="102">
        <f>Engine!AN8</f>
        <v>0</v>
      </c>
      <c r="AN8" s="103">
        <f>Engine!AO8</f>
        <v>0</v>
      </c>
      <c r="AO8" s="103">
        <f>Engine!AP8</f>
        <v>0</v>
      </c>
      <c r="AP8" s="103">
        <f>Engine!AQ8</f>
        <v>0</v>
      </c>
      <c r="AQ8" s="103">
        <f>Engine!AR8</f>
        <v>0</v>
      </c>
      <c r="AR8" s="103">
        <f>Engine!AS8</f>
        <v>0</v>
      </c>
      <c r="AS8" s="103">
        <f>Engine!AT8</f>
        <v>0</v>
      </c>
      <c r="AT8" s="104">
        <f>Engine!AU8</f>
        <v>0</v>
      </c>
      <c r="AU8" s="105" t="str">
        <f>Engine!AV8</f>
        <v>No</v>
      </c>
      <c r="AV8" s="95" t="str">
        <f t="shared" si="0"/>
        <v/>
      </c>
    </row>
    <row r="9" spans="1:49" ht="14.4" hidden="1" x14ac:dyDescent="0.3">
      <c r="A9" s="87">
        <f>Engine!A9</f>
        <v>1</v>
      </c>
      <c r="B9" s="88">
        <f>Engine!B9</f>
        <v>46095</v>
      </c>
      <c r="C9" s="89" t="str">
        <f>Engine!C9</f>
        <v>Saturday</v>
      </c>
      <c r="D9" s="89" t="str">
        <f>Engine!D9</f>
        <v>Chattanooga Red Wolves SC</v>
      </c>
      <c r="E9" s="90">
        <f>Engine!E9</f>
        <v>0.79166666666666696</v>
      </c>
      <c r="F9" s="91" t="str">
        <f>Engine!F9</f>
        <v>D</v>
      </c>
      <c r="G9" s="92" t="str">
        <f>Engine!G9</f>
        <v>Promo1</v>
      </c>
      <c r="H9" s="93">
        <f>Engine!I9</f>
        <v>0</v>
      </c>
      <c r="I9" s="94">
        <f>Engine!J9</f>
        <v>0</v>
      </c>
      <c r="J9" s="94">
        <f>Engine!K9</f>
        <v>0</v>
      </c>
      <c r="K9" s="94">
        <f>Engine!L9</f>
        <v>0</v>
      </c>
      <c r="L9" s="94">
        <f>Engine!M9</f>
        <v>0</v>
      </c>
      <c r="M9" s="94">
        <f>Engine!N9</f>
        <v>0</v>
      </c>
      <c r="N9" s="95">
        <f>Engine!O9</f>
        <v>0</v>
      </c>
      <c r="O9" s="96">
        <f>Engine!P9</f>
        <v>17</v>
      </c>
      <c r="P9" s="97">
        <f>Engine!Q9</f>
        <v>119</v>
      </c>
      <c r="Q9" s="97">
        <f>Engine!R9</f>
        <v>34</v>
      </c>
      <c r="R9" s="97">
        <f>Engine!S9</f>
        <v>298</v>
      </c>
      <c r="S9" s="97">
        <f>Engine!T9</f>
        <v>724</v>
      </c>
      <c r="T9" s="97">
        <f>Engine!U9</f>
        <v>350</v>
      </c>
      <c r="U9" s="97">
        <f>Engine!V9</f>
        <v>614</v>
      </c>
      <c r="V9" s="98">
        <f>Engine!W9</f>
        <v>2156</v>
      </c>
      <c r="W9" s="99">
        <f>Engine!X9</f>
        <v>0</v>
      </c>
      <c r="X9" s="100">
        <f>Engine!Y9</f>
        <v>0</v>
      </c>
      <c r="Y9" s="100">
        <f>Engine!Z9</f>
        <v>0</v>
      </c>
      <c r="Z9" s="100">
        <f>Engine!AA9</f>
        <v>0</v>
      </c>
      <c r="AA9" s="100">
        <f>Engine!AB9</f>
        <v>0</v>
      </c>
      <c r="AB9" s="100">
        <f>Engine!AC9</f>
        <v>0</v>
      </c>
      <c r="AC9" s="100">
        <f>Engine!AD9</f>
        <v>0</v>
      </c>
      <c r="AD9" s="101">
        <f>Engine!AE9</f>
        <v>0</v>
      </c>
      <c r="AE9" s="96">
        <f>Engine!AF9</f>
        <v>17</v>
      </c>
      <c r="AF9" s="97">
        <f>Engine!AG9</f>
        <v>119</v>
      </c>
      <c r="AG9" s="97">
        <f>Engine!AH9</f>
        <v>34</v>
      </c>
      <c r="AH9" s="97">
        <f>Engine!AI9</f>
        <v>298</v>
      </c>
      <c r="AI9" s="97">
        <f>Engine!AJ9</f>
        <v>724</v>
      </c>
      <c r="AJ9" s="97">
        <f>Engine!AK9</f>
        <v>350</v>
      </c>
      <c r="AK9" s="97">
        <f>Engine!AL9</f>
        <v>614</v>
      </c>
      <c r="AL9" s="98">
        <f>Engine!AM9</f>
        <v>1542</v>
      </c>
      <c r="AM9" s="102">
        <f>Engine!AN9</f>
        <v>0</v>
      </c>
      <c r="AN9" s="103">
        <f>Engine!AO9</f>
        <v>0</v>
      </c>
      <c r="AO9" s="103">
        <f>Engine!AP9</f>
        <v>0</v>
      </c>
      <c r="AP9" s="103">
        <f>Engine!AQ9</f>
        <v>0</v>
      </c>
      <c r="AQ9" s="103">
        <f>Engine!AR9</f>
        <v>0</v>
      </c>
      <c r="AR9" s="103">
        <f>Engine!AS9</f>
        <v>0</v>
      </c>
      <c r="AS9" s="103">
        <f>Engine!AT9</f>
        <v>0</v>
      </c>
      <c r="AT9" s="104">
        <f>Engine!AU9</f>
        <v>0</v>
      </c>
      <c r="AU9" s="105" t="str">
        <f>Engine!AV9</f>
        <v>No</v>
      </c>
      <c r="AV9" s="95" t="str">
        <f t="shared" si="0"/>
        <v/>
      </c>
    </row>
    <row r="10" spans="1:49" ht="14.4" hidden="1" x14ac:dyDescent="0.3">
      <c r="A10" s="87">
        <f>Engine!A10</f>
        <v>1</v>
      </c>
      <c r="B10" s="88">
        <f>Engine!B10</f>
        <v>46095</v>
      </c>
      <c r="C10" s="89" t="str">
        <f>Engine!C10</f>
        <v>Saturday</v>
      </c>
      <c r="D10" s="89" t="str">
        <f>Engine!D10</f>
        <v>Chattanooga Red Wolves SC</v>
      </c>
      <c r="E10" s="90">
        <f>Engine!E10</f>
        <v>0.79166666666666696</v>
      </c>
      <c r="F10" s="91" t="str">
        <f>Engine!F10</f>
        <v>D</v>
      </c>
      <c r="G10" s="92" t="str">
        <f>Engine!G10</f>
        <v>Promo2</v>
      </c>
      <c r="H10" s="93">
        <f>Engine!I10</f>
        <v>0</v>
      </c>
      <c r="I10" s="94">
        <f>Engine!J10</f>
        <v>0</v>
      </c>
      <c r="J10" s="94">
        <f>Engine!K10</f>
        <v>0</v>
      </c>
      <c r="K10" s="94">
        <f>Engine!L10</f>
        <v>0</v>
      </c>
      <c r="L10" s="94">
        <f>Engine!M10</f>
        <v>0</v>
      </c>
      <c r="M10" s="94">
        <f>Engine!N10</f>
        <v>0</v>
      </c>
      <c r="N10" s="95">
        <f>Engine!O10</f>
        <v>0</v>
      </c>
      <c r="O10" s="96">
        <f>Engine!P10</f>
        <v>17</v>
      </c>
      <c r="P10" s="97">
        <f>Engine!Q10</f>
        <v>119</v>
      </c>
      <c r="Q10" s="97">
        <f>Engine!R10</f>
        <v>34</v>
      </c>
      <c r="R10" s="97">
        <f>Engine!S10</f>
        <v>298</v>
      </c>
      <c r="S10" s="97">
        <f>Engine!T10</f>
        <v>724</v>
      </c>
      <c r="T10" s="97">
        <f>Engine!U10</f>
        <v>350</v>
      </c>
      <c r="U10" s="97">
        <f>Engine!V10</f>
        <v>614</v>
      </c>
      <c r="V10" s="98">
        <f>Engine!W10</f>
        <v>2156</v>
      </c>
      <c r="W10" s="99">
        <f>Engine!X10</f>
        <v>0</v>
      </c>
      <c r="X10" s="100">
        <f>Engine!Y10</f>
        <v>0</v>
      </c>
      <c r="Y10" s="100">
        <f>Engine!Z10</f>
        <v>0</v>
      </c>
      <c r="Z10" s="100">
        <f>Engine!AA10</f>
        <v>0</v>
      </c>
      <c r="AA10" s="100">
        <f>Engine!AB10</f>
        <v>0</v>
      </c>
      <c r="AB10" s="100">
        <f>Engine!AC10</f>
        <v>0</v>
      </c>
      <c r="AC10" s="100">
        <f>Engine!AD10</f>
        <v>0</v>
      </c>
      <c r="AD10" s="101">
        <f>Engine!AE10</f>
        <v>0</v>
      </c>
      <c r="AE10" s="96">
        <f>Engine!AF10</f>
        <v>17</v>
      </c>
      <c r="AF10" s="97">
        <f>Engine!AG10</f>
        <v>119</v>
      </c>
      <c r="AG10" s="97">
        <f>Engine!AH10</f>
        <v>34</v>
      </c>
      <c r="AH10" s="97">
        <f>Engine!AI10</f>
        <v>298</v>
      </c>
      <c r="AI10" s="97">
        <f>Engine!AJ10</f>
        <v>724</v>
      </c>
      <c r="AJ10" s="97">
        <f>Engine!AK10</f>
        <v>350</v>
      </c>
      <c r="AK10" s="97">
        <f>Engine!AL10</f>
        <v>614</v>
      </c>
      <c r="AL10" s="98">
        <f>Engine!AM10</f>
        <v>1542</v>
      </c>
      <c r="AM10" s="102">
        <f>Engine!AN10</f>
        <v>0</v>
      </c>
      <c r="AN10" s="103">
        <f>Engine!AO10</f>
        <v>0</v>
      </c>
      <c r="AO10" s="103">
        <f>Engine!AP10</f>
        <v>0</v>
      </c>
      <c r="AP10" s="103">
        <f>Engine!AQ10</f>
        <v>0</v>
      </c>
      <c r="AQ10" s="103">
        <f>Engine!AR10</f>
        <v>0</v>
      </c>
      <c r="AR10" s="103">
        <f>Engine!AS10</f>
        <v>0</v>
      </c>
      <c r="AS10" s="103">
        <f>Engine!AT10</f>
        <v>0</v>
      </c>
      <c r="AT10" s="104">
        <f>Engine!AU10</f>
        <v>0</v>
      </c>
      <c r="AU10" s="105" t="str">
        <f>Engine!AV10</f>
        <v>No</v>
      </c>
      <c r="AV10" s="95" t="str">
        <f t="shared" si="0"/>
        <v/>
      </c>
    </row>
    <row r="11" spans="1:49" ht="14.4" hidden="1" x14ac:dyDescent="0.3">
      <c r="A11" s="87">
        <f>Engine!A11</f>
        <v>1</v>
      </c>
      <c r="B11" s="88">
        <f>Engine!B11</f>
        <v>46095</v>
      </c>
      <c r="C11" s="89" t="str">
        <f>Engine!C11</f>
        <v>Saturday</v>
      </c>
      <c r="D11" s="89" t="str">
        <f>Engine!D11</f>
        <v>Chattanooga Red Wolves SC</v>
      </c>
      <c r="E11" s="90">
        <f>Engine!E11</f>
        <v>0.79166666666666696</v>
      </c>
      <c r="F11" s="91" t="str">
        <f>Engine!F11</f>
        <v>D</v>
      </c>
      <c r="G11" s="92" t="str">
        <f>Engine!G11</f>
        <v>Promo3</v>
      </c>
      <c r="H11" s="93">
        <f>Engine!I11</f>
        <v>0</v>
      </c>
      <c r="I11" s="94">
        <f>Engine!J11</f>
        <v>0</v>
      </c>
      <c r="J11" s="94">
        <f>Engine!K11</f>
        <v>0</v>
      </c>
      <c r="K11" s="94">
        <f>Engine!L11</f>
        <v>0</v>
      </c>
      <c r="L11" s="94">
        <f>Engine!M11</f>
        <v>0</v>
      </c>
      <c r="M11" s="94">
        <f>Engine!N11</f>
        <v>0</v>
      </c>
      <c r="N11" s="95">
        <f>Engine!O11</f>
        <v>0</v>
      </c>
      <c r="O11" s="96">
        <f>Engine!P11</f>
        <v>17</v>
      </c>
      <c r="P11" s="97">
        <f>Engine!Q11</f>
        <v>119</v>
      </c>
      <c r="Q11" s="97">
        <f>Engine!R11</f>
        <v>34</v>
      </c>
      <c r="R11" s="97">
        <f>Engine!S11</f>
        <v>298</v>
      </c>
      <c r="S11" s="97">
        <f>Engine!T11</f>
        <v>724</v>
      </c>
      <c r="T11" s="97">
        <f>Engine!U11</f>
        <v>350</v>
      </c>
      <c r="U11" s="97">
        <f>Engine!V11</f>
        <v>614</v>
      </c>
      <c r="V11" s="98">
        <f>Engine!W11</f>
        <v>2156</v>
      </c>
      <c r="W11" s="99">
        <f>Engine!X11</f>
        <v>0</v>
      </c>
      <c r="X11" s="100">
        <f>Engine!Y11</f>
        <v>0</v>
      </c>
      <c r="Y11" s="100">
        <f>Engine!Z11</f>
        <v>0</v>
      </c>
      <c r="Z11" s="100">
        <f>Engine!AA11</f>
        <v>0</v>
      </c>
      <c r="AA11" s="100">
        <f>Engine!AB11</f>
        <v>0</v>
      </c>
      <c r="AB11" s="100">
        <f>Engine!AC11</f>
        <v>0</v>
      </c>
      <c r="AC11" s="100">
        <f>Engine!AD11</f>
        <v>0</v>
      </c>
      <c r="AD11" s="101">
        <f>Engine!AE11</f>
        <v>0</v>
      </c>
      <c r="AE11" s="96">
        <f>Engine!AF11</f>
        <v>17</v>
      </c>
      <c r="AF11" s="97">
        <f>Engine!AG11</f>
        <v>119</v>
      </c>
      <c r="AG11" s="97">
        <f>Engine!AH11</f>
        <v>34</v>
      </c>
      <c r="AH11" s="97">
        <f>Engine!AI11</f>
        <v>298</v>
      </c>
      <c r="AI11" s="97">
        <f>Engine!AJ11</f>
        <v>724</v>
      </c>
      <c r="AJ11" s="97">
        <f>Engine!AK11</f>
        <v>350</v>
      </c>
      <c r="AK11" s="97">
        <f>Engine!AL11</f>
        <v>614</v>
      </c>
      <c r="AL11" s="98">
        <f>Engine!AM11</f>
        <v>1542</v>
      </c>
      <c r="AM11" s="102">
        <f>Engine!AN11</f>
        <v>0</v>
      </c>
      <c r="AN11" s="103">
        <f>Engine!AO11</f>
        <v>0</v>
      </c>
      <c r="AO11" s="103">
        <f>Engine!AP11</f>
        <v>0</v>
      </c>
      <c r="AP11" s="103">
        <f>Engine!AQ11</f>
        <v>0</v>
      </c>
      <c r="AQ11" s="103">
        <f>Engine!AR11</f>
        <v>0</v>
      </c>
      <c r="AR11" s="103">
        <f>Engine!AS11</f>
        <v>0</v>
      </c>
      <c r="AS11" s="103">
        <f>Engine!AT11</f>
        <v>0</v>
      </c>
      <c r="AT11" s="104">
        <f>Engine!AU11</f>
        <v>0</v>
      </c>
      <c r="AU11" s="105" t="str">
        <f>Engine!AV11</f>
        <v>No</v>
      </c>
      <c r="AV11" s="95" t="str">
        <f t="shared" si="0"/>
        <v/>
      </c>
    </row>
    <row r="12" spans="1:49" ht="15.75" customHeight="1" thickBot="1" x14ac:dyDescent="0.35">
      <c r="A12" s="107">
        <f>Engine!A12</f>
        <v>1</v>
      </c>
      <c r="B12" s="108">
        <f>Engine!B12</f>
        <v>46095</v>
      </c>
      <c r="C12" s="109" t="str">
        <f>Engine!C12</f>
        <v>Saturday</v>
      </c>
      <c r="D12" s="109" t="str">
        <f>Engine!D12</f>
        <v>Chattanooga Red Wolves SC</v>
      </c>
      <c r="E12" s="110">
        <f>Engine!E12</f>
        <v>0.79166666666666696</v>
      </c>
      <c r="F12" s="111" t="str">
        <f>Engine!F12</f>
        <v>D</v>
      </c>
      <c r="G12" s="112" t="str">
        <f>Engine!G12</f>
        <v>Totals</v>
      </c>
      <c r="H12" s="113" t="s">
        <v>39</v>
      </c>
      <c r="I12" s="114" t="s">
        <v>39</v>
      </c>
      <c r="J12" s="114" t="s">
        <v>39</v>
      </c>
      <c r="K12" s="114" t="s">
        <v>39</v>
      </c>
      <c r="L12" s="114" t="s">
        <v>39</v>
      </c>
      <c r="M12" s="114" t="s">
        <v>39</v>
      </c>
      <c r="N12" s="115" t="s">
        <v>39</v>
      </c>
      <c r="O12" s="116">
        <f>Engine!P12</f>
        <v>17</v>
      </c>
      <c r="P12" s="117">
        <f>Engine!Q12</f>
        <v>119</v>
      </c>
      <c r="Q12" s="117">
        <f>Engine!R12</f>
        <v>34</v>
      </c>
      <c r="R12" s="117">
        <f>Engine!S12</f>
        <v>298</v>
      </c>
      <c r="S12" s="117">
        <f>Engine!T12</f>
        <v>724</v>
      </c>
      <c r="T12" s="117">
        <f>Engine!U12</f>
        <v>350</v>
      </c>
      <c r="U12" s="117">
        <f>Engine!V12</f>
        <v>614</v>
      </c>
      <c r="V12" s="118">
        <f>Engine!W12</f>
        <v>2156</v>
      </c>
      <c r="W12" s="116">
        <f>Engine!X12</f>
        <v>34</v>
      </c>
      <c r="X12" s="117">
        <f>Engine!Y12</f>
        <v>115</v>
      </c>
      <c r="Y12" s="117">
        <f>Engine!Z12</f>
        <v>35</v>
      </c>
      <c r="Z12" s="117">
        <f>Engine!AA12</f>
        <v>232</v>
      </c>
      <c r="AA12" s="117">
        <f>Engine!AB12</f>
        <v>520</v>
      </c>
      <c r="AB12" s="117">
        <f>Engine!AC12</f>
        <v>264</v>
      </c>
      <c r="AC12" s="117">
        <f>Engine!AD12</f>
        <v>435</v>
      </c>
      <c r="AD12" s="118">
        <f>Engine!AE12</f>
        <v>1635</v>
      </c>
      <c r="AE12" s="116">
        <f>Engine!AF12</f>
        <v>-17</v>
      </c>
      <c r="AF12" s="117">
        <f>Engine!AG12</f>
        <v>4</v>
      </c>
      <c r="AG12" s="117">
        <f>Engine!AH12</f>
        <v>-1</v>
      </c>
      <c r="AH12" s="117">
        <f>Engine!AI12</f>
        <v>66</v>
      </c>
      <c r="AI12" s="117">
        <f>Engine!AJ12</f>
        <v>204</v>
      </c>
      <c r="AJ12" s="117">
        <f>Engine!AK12</f>
        <v>86</v>
      </c>
      <c r="AK12" s="117">
        <f>Engine!AL12</f>
        <v>179</v>
      </c>
      <c r="AL12" s="118">
        <f>Engine!AM12</f>
        <v>1977</v>
      </c>
      <c r="AM12" s="119">
        <f>Engine!AN12</f>
        <v>170</v>
      </c>
      <c r="AN12" s="120">
        <f>Engine!AO12</f>
        <v>1009</v>
      </c>
      <c r="AO12" s="120">
        <f>Engine!AP12</f>
        <v>175</v>
      </c>
      <c r="AP12" s="120">
        <f>Engine!AQ12</f>
        <v>2198</v>
      </c>
      <c r="AQ12" s="120">
        <f>Engine!AR12</f>
        <v>4652</v>
      </c>
      <c r="AR12" s="120">
        <f>Engine!AS12</f>
        <v>2432</v>
      </c>
      <c r="AS12" s="120">
        <f>Engine!AT12</f>
        <v>3716</v>
      </c>
      <c r="AT12" s="121">
        <f>Engine!AU12</f>
        <v>14352</v>
      </c>
      <c r="AU12" s="122" t="str">
        <f>Engine!AV12</f>
        <v>No</v>
      </c>
      <c r="AV12" s="123">
        <f t="shared" si="0"/>
        <v>8.7779816513761464</v>
      </c>
    </row>
    <row r="13" spans="1:49" ht="15.75" customHeight="1" thickTop="1" x14ac:dyDescent="0.3">
      <c r="A13" s="87">
        <f>Engine!A13</f>
        <v>2</v>
      </c>
      <c r="B13" s="88">
        <f>Engine!B13</f>
        <v>46106</v>
      </c>
      <c r="C13" s="89" t="str">
        <f>Engine!C13</f>
        <v>Wednesday</v>
      </c>
      <c r="D13" s="89" t="str">
        <f>Engine!D13</f>
        <v>New York Cosmos</v>
      </c>
      <c r="E13" s="90">
        <f>Engine!E13</f>
        <v>0.79166666666666696</v>
      </c>
      <c r="F13" s="91" t="str">
        <f>Engine!F13</f>
        <v>D</v>
      </c>
      <c r="G13" s="92" t="str">
        <f>Engine!G13</f>
        <v>Season</v>
      </c>
      <c r="H13" s="93">
        <f>Engine!I13</f>
        <v>0</v>
      </c>
      <c r="I13" s="94">
        <f>Engine!J13</f>
        <v>0</v>
      </c>
      <c r="J13" s="94">
        <f>Engine!K13</f>
        <v>0</v>
      </c>
      <c r="K13" s="94">
        <f>Engine!L13</f>
        <v>0</v>
      </c>
      <c r="L13" s="94">
        <f>Engine!M13</f>
        <v>0</v>
      </c>
      <c r="M13" s="94">
        <f>Engine!N13</f>
        <v>0</v>
      </c>
      <c r="N13" s="95">
        <f>Engine!O13</f>
        <v>0</v>
      </c>
      <c r="O13" s="96">
        <f>Engine!P13</f>
        <v>17</v>
      </c>
      <c r="P13" s="97">
        <f>Engine!Q13</f>
        <v>119</v>
      </c>
      <c r="Q13" s="97">
        <f>Engine!R13</f>
        <v>34</v>
      </c>
      <c r="R13" s="97">
        <f>Engine!S13</f>
        <v>298</v>
      </c>
      <c r="S13" s="97">
        <f>Engine!T13</f>
        <v>724</v>
      </c>
      <c r="T13" s="97">
        <f>Engine!U13</f>
        <v>350</v>
      </c>
      <c r="U13" s="97">
        <f>Engine!V13</f>
        <v>614</v>
      </c>
      <c r="V13" s="98">
        <f>Engine!W13</f>
        <v>2156</v>
      </c>
      <c r="W13" s="99">
        <f>Engine!X13</f>
        <v>17</v>
      </c>
      <c r="X13" s="100">
        <f>Engine!Y13</f>
        <v>30</v>
      </c>
      <c r="Y13" s="100">
        <f>Engine!Z13</f>
        <v>34</v>
      </c>
      <c r="Z13" s="100">
        <f>Engine!AA13</f>
        <v>60</v>
      </c>
      <c r="AA13" s="100">
        <f>Engine!AB13</f>
        <v>181</v>
      </c>
      <c r="AB13" s="100">
        <f>Engine!AC13</f>
        <v>53</v>
      </c>
      <c r="AC13" s="100">
        <f>Engine!AD13</f>
        <v>123</v>
      </c>
      <c r="AD13" s="101">
        <f>Engine!AE13</f>
        <v>498</v>
      </c>
      <c r="AE13" s="96">
        <f>Engine!AF13</f>
        <v>0</v>
      </c>
      <c r="AF13" s="97">
        <f>Engine!AG13</f>
        <v>89</v>
      </c>
      <c r="AG13" s="97">
        <f>Engine!AH13</f>
        <v>0</v>
      </c>
      <c r="AH13" s="97">
        <f>Engine!AI13</f>
        <v>238</v>
      </c>
      <c r="AI13" s="97">
        <f>Engine!AJ13</f>
        <v>543</v>
      </c>
      <c r="AJ13" s="97">
        <f>Engine!AK13</f>
        <v>297</v>
      </c>
      <c r="AK13" s="97">
        <f>Engine!AL13</f>
        <v>491</v>
      </c>
      <c r="AL13" s="98">
        <f>Engine!AM13</f>
        <v>1665</v>
      </c>
      <c r="AM13" s="102">
        <f>Engine!AN13</f>
        <v>0</v>
      </c>
      <c r="AN13" s="103">
        <f>Engine!AO13</f>
        <v>0</v>
      </c>
      <c r="AO13" s="103">
        <f>Engine!AP13</f>
        <v>0</v>
      </c>
      <c r="AP13" s="103">
        <f>Engine!AQ13</f>
        <v>0</v>
      </c>
      <c r="AQ13" s="103">
        <f>Engine!AR13</f>
        <v>0</v>
      </c>
      <c r="AR13" s="103">
        <f>Engine!AS13</f>
        <v>0</v>
      </c>
      <c r="AS13" s="103">
        <f>Engine!AT13</f>
        <v>0</v>
      </c>
      <c r="AT13" s="104">
        <f>Engine!AU13</f>
        <v>0</v>
      </c>
      <c r="AU13" s="105" t="str">
        <f>Engine!AV13</f>
        <v>No</v>
      </c>
      <c r="AV13" s="106">
        <f t="shared" si="0"/>
        <v>0</v>
      </c>
    </row>
    <row r="14" spans="1:49" ht="14.4" x14ac:dyDescent="0.3">
      <c r="A14" s="87">
        <f>Engine!A14</f>
        <v>2</v>
      </c>
      <c r="B14" s="88">
        <f>Engine!B14</f>
        <v>46106</v>
      </c>
      <c r="C14" s="89" t="str">
        <f>Engine!C14</f>
        <v>Wednesday</v>
      </c>
      <c r="D14" s="89" t="str">
        <f>Engine!D14</f>
        <v>New York Cosmos</v>
      </c>
      <c r="E14" s="90">
        <f>Engine!E14</f>
        <v>0.79166666666666696</v>
      </c>
      <c r="F14" s="91" t="str">
        <f>Engine!F14</f>
        <v>D</v>
      </c>
      <c r="G14" s="92" t="str">
        <f>Engine!G14</f>
        <v>Group</v>
      </c>
      <c r="H14" s="93">
        <f>Engine!I14</f>
        <v>8</v>
      </c>
      <c r="I14" s="94">
        <f>Engine!J14</f>
        <v>8</v>
      </c>
      <c r="J14" s="94">
        <f>Engine!K14</f>
        <v>8</v>
      </c>
      <c r="K14" s="94">
        <f>Engine!L14</f>
        <v>8</v>
      </c>
      <c r="L14" s="94">
        <f>Engine!M14</f>
        <v>8</v>
      </c>
      <c r="M14" s="94">
        <f>Engine!N14</f>
        <v>8</v>
      </c>
      <c r="N14" s="95">
        <f>Engine!O14</f>
        <v>8</v>
      </c>
      <c r="O14" s="96">
        <f>Engine!P14</f>
        <v>17</v>
      </c>
      <c r="P14" s="97">
        <f>Engine!Q14</f>
        <v>119</v>
      </c>
      <c r="Q14" s="97">
        <f>Engine!R14</f>
        <v>34</v>
      </c>
      <c r="R14" s="97">
        <f>Engine!S14</f>
        <v>298</v>
      </c>
      <c r="S14" s="97">
        <f>Engine!T14</f>
        <v>724</v>
      </c>
      <c r="T14" s="97">
        <f>Engine!U14</f>
        <v>350</v>
      </c>
      <c r="U14" s="97">
        <f>Engine!V14</f>
        <v>614</v>
      </c>
      <c r="V14" s="98">
        <f>Engine!W14</f>
        <v>2156</v>
      </c>
      <c r="W14" s="99">
        <f>Engine!X14</f>
        <v>0</v>
      </c>
      <c r="X14" s="100">
        <f>Engine!Y14</f>
        <v>0</v>
      </c>
      <c r="Y14" s="100">
        <f>Engine!Z14</f>
        <v>0</v>
      </c>
      <c r="Z14" s="100">
        <f>Engine!AA14</f>
        <v>31</v>
      </c>
      <c r="AA14" s="100">
        <f>Engine!AB14</f>
        <v>152</v>
      </c>
      <c r="AB14" s="100">
        <f>Engine!AC14</f>
        <v>86</v>
      </c>
      <c r="AC14" s="100">
        <f>Engine!AD14</f>
        <v>215</v>
      </c>
      <c r="AD14" s="101">
        <f>Engine!AE14</f>
        <v>484</v>
      </c>
      <c r="AE14" s="96">
        <f>Engine!AF14</f>
        <v>17</v>
      </c>
      <c r="AF14" s="97">
        <f>Engine!AG14</f>
        <v>119</v>
      </c>
      <c r="AG14" s="97">
        <f>Engine!AH14</f>
        <v>34</v>
      </c>
      <c r="AH14" s="97">
        <f>Engine!AI14</f>
        <v>267</v>
      </c>
      <c r="AI14" s="97">
        <f>Engine!AJ14</f>
        <v>572</v>
      </c>
      <c r="AJ14" s="97">
        <f>Engine!AK14</f>
        <v>264</v>
      </c>
      <c r="AK14" s="97">
        <f>Engine!AL14</f>
        <v>399</v>
      </c>
      <c r="AL14" s="98">
        <f>Engine!AM14</f>
        <v>1757</v>
      </c>
      <c r="AM14" s="102">
        <f>Engine!AN14</f>
        <v>0</v>
      </c>
      <c r="AN14" s="103">
        <f>Engine!AO14</f>
        <v>0</v>
      </c>
      <c r="AO14" s="103">
        <f>Engine!AP14</f>
        <v>0</v>
      </c>
      <c r="AP14" s="103">
        <f>Engine!AQ14</f>
        <v>248</v>
      </c>
      <c r="AQ14" s="103">
        <f>Engine!AR14</f>
        <v>1216</v>
      </c>
      <c r="AR14" s="103">
        <f>Engine!AS14</f>
        <v>688</v>
      </c>
      <c r="AS14" s="103">
        <f>Engine!AT14</f>
        <v>1720</v>
      </c>
      <c r="AT14" s="104">
        <f>Engine!AU14</f>
        <v>3872</v>
      </c>
      <c r="AU14" s="105" t="str">
        <f>Engine!AV14</f>
        <v>No</v>
      </c>
      <c r="AV14" s="106">
        <f t="shared" si="0"/>
        <v>8</v>
      </c>
    </row>
    <row r="15" spans="1:49" ht="14.4" x14ac:dyDescent="0.3">
      <c r="A15" s="87">
        <f>Engine!A15</f>
        <v>2</v>
      </c>
      <c r="B15" s="88">
        <f>Engine!B15</f>
        <v>46106</v>
      </c>
      <c r="C15" s="89" t="str">
        <f>Engine!C15</f>
        <v>Wednesday</v>
      </c>
      <c r="D15" s="89" t="str">
        <f>Engine!D15</f>
        <v>New York Cosmos</v>
      </c>
      <c r="E15" s="90">
        <f>Engine!E15</f>
        <v>0.79166666666666696</v>
      </c>
      <c r="F15" s="91" t="str">
        <f>Engine!F15</f>
        <v>D</v>
      </c>
      <c r="G15" s="92" t="str">
        <f>Engine!G15</f>
        <v>Single</v>
      </c>
      <c r="H15" s="93">
        <f>Engine!I15</f>
        <v>12</v>
      </c>
      <c r="I15" s="94">
        <f>Engine!J15</f>
        <v>12</v>
      </c>
      <c r="J15" s="94">
        <f>Engine!K15</f>
        <v>12</v>
      </c>
      <c r="K15" s="94">
        <f>Engine!L15</f>
        <v>12</v>
      </c>
      <c r="L15" s="94">
        <f>Engine!M15</f>
        <v>12</v>
      </c>
      <c r="M15" s="94">
        <f>Engine!N15</f>
        <v>12</v>
      </c>
      <c r="N15" s="95">
        <f>Engine!O15</f>
        <v>12</v>
      </c>
      <c r="O15" s="96">
        <f>Engine!P15</f>
        <v>17</v>
      </c>
      <c r="P15" s="97">
        <f>Engine!Q15</f>
        <v>119</v>
      </c>
      <c r="Q15" s="97">
        <f>Engine!R15</f>
        <v>34</v>
      </c>
      <c r="R15" s="97">
        <f>Engine!S15</f>
        <v>298</v>
      </c>
      <c r="S15" s="97">
        <f>Engine!T15</f>
        <v>724</v>
      </c>
      <c r="T15" s="97">
        <f>Engine!U15</f>
        <v>350</v>
      </c>
      <c r="U15" s="97">
        <f>Engine!V15</f>
        <v>614</v>
      </c>
      <c r="V15" s="98">
        <f>Engine!W15</f>
        <v>2156</v>
      </c>
      <c r="W15" s="99">
        <f>Engine!X15</f>
        <v>0</v>
      </c>
      <c r="X15" s="100">
        <f>Engine!Y15</f>
        <v>50</v>
      </c>
      <c r="Y15" s="100">
        <f>Engine!Z15</f>
        <v>0</v>
      </c>
      <c r="Z15" s="100">
        <f>Engine!AA15</f>
        <v>125</v>
      </c>
      <c r="AA15" s="100">
        <f>Engine!AB15</f>
        <v>203</v>
      </c>
      <c r="AB15" s="100">
        <f>Engine!AC15</f>
        <v>110</v>
      </c>
      <c r="AC15" s="100">
        <f>Engine!AD15</f>
        <v>107</v>
      </c>
      <c r="AD15" s="101">
        <f>Engine!AE15</f>
        <v>595</v>
      </c>
      <c r="AE15" s="96">
        <f>Engine!AF15</f>
        <v>17</v>
      </c>
      <c r="AF15" s="97">
        <f>Engine!AG15</f>
        <v>69</v>
      </c>
      <c r="AG15" s="97">
        <f>Engine!AH15</f>
        <v>34</v>
      </c>
      <c r="AH15" s="97">
        <f>Engine!AI15</f>
        <v>173</v>
      </c>
      <c r="AI15" s="97">
        <f>Engine!AJ15</f>
        <v>521</v>
      </c>
      <c r="AJ15" s="97">
        <f>Engine!AK15</f>
        <v>240</v>
      </c>
      <c r="AK15" s="97">
        <f>Engine!AL15</f>
        <v>507</v>
      </c>
      <c r="AL15" s="98">
        <f>Engine!AM15</f>
        <v>1649</v>
      </c>
      <c r="AM15" s="102">
        <f>Engine!AN15</f>
        <v>0</v>
      </c>
      <c r="AN15" s="103">
        <f>Engine!AO15</f>
        <v>600</v>
      </c>
      <c r="AO15" s="103">
        <f>Engine!AP15</f>
        <v>0</v>
      </c>
      <c r="AP15" s="103">
        <f>Engine!AQ15</f>
        <v>1500</v>
      </c>
      <c r="AQ15" s="103">
        <f>Engine!AR15</f>
        <v>2436</v>
      </c>
      <c r="AR15" s="103">
        <f>Engine!AS15</f>
        <v>1320</v>
      </c>
      <c r="AS15" s="103">
        <f>Engine!AT15</f>
        <v>1284</v>
      </c>
      <c r="AT15" s="104">
        <f>Engine!AU15</f>
        <v>7140</v>
      </c>
      <c r="AU15" s="105" t="str">
        <f>Engine!AV15</f>
        <v>No</v>
      </c>
      <c r="AV15" s="106">
        <f t="shared" si="0"/>
        <v>12</v>
      </c>
    </row>
    <row r="16" spans="1:49" ht="14.4" x14ac:dyDescent="0.3">
      <c r="A16" s="87">
        <f>Engine!A16</f>
        <v>2</v>
      </c>
      <c r="B16" s="88">
        <f>Engine!B16</f>
        <v>46106</v>
      </c>
      <c r="C16" s="89" t="str">
        <f>Engine!C16</f>
        <v>Wednesday</v>
      </c>
      <c r="D16" s="89" t="str">
        <f>Engine!D16</f>
        <v>New York Cosmos</v>
      </c>
      <c r="E16" s="90">
        <f>Engine!E16</f>
        <v>0.79166666666666696</v>
      </c>
      <c r="F16" s="91" t="str">
        <f>Engine!F16</f>
        <v>D</v>
      </c>
      <c r="G16" s="92" t="str">
        <f>Engine!G16</f>
        <v>Matchday</v>
      </c>
      <c r="H16" s="93">
        <f>Engine!I16</f>
        <v>12</v>
      </c>
      <c r="I16" s="94">
        <f>Engine!J16</f>
        <v>12</v>
      </c>
      <c r="J16" s="94">
        <f>Engine!K16</f>
        <v>12</v>
      </c>
      <c r="K16" s="94">
        <f>Engine!L16</f>
        <v>12</v>
      </c>
      <c r="L16" s="94">
        <f>Engine!M16</f>
        <v>12</v>
      </c>
      <c r="M16" s="94">
        <f>Engine!N16</f>
        <v>12</v>
      </c>
      <c r="N16" s="95">
        <f>Engine!O16</f>
        <v>12</v>
      </c>
      <c r="O16" s="96">
        <f>Engine!P16</f>
        <v>17</v>
      </c>
      <c r="P16" s="97">
        <f>Engine!Q16</f>
        <v>119</v>
      </c>
      <c r="Q16" s="97">
        <f>Engine!R16</f>
        <v>34</v>
      </c>
      <c r="R16" s="97">
        <f>Engine!S16</f>
        <v>298</v>
      </c>
      <c r="S16" s="97">
        <f>Engine!T16</f>
        <v>724</v>
      </c>
      <c r="T16" s="97">
        <f>Engine!U16</f>
        <v>350</v>
      </c>
      <c r="U16" s="97">
        <f>Engine!V16</f>
        <v>614</v>
      </c>
      <c r="V16" s="98">
        <f>Engine!W16</f>
        <v>2156</v>
      </c>
      <c r="W16" s="99">
        <f>Engine!X16</f>
        <v>0</v>
      </c>
      <c r="X16" s="100">
        <f>Engine!Y16</f>
        <v>12</v>
      </c>
      <c r="Y16" s="100">
        <f>Engine!Z16</f>
        <v>0</v>
      </c>
      <c r="Z16" s="100">
        <f>Engine!AA16</f>
        <v>10</v>
      </c>
      <c r="AA16" s="100">
        <f>Engine!AB16</f>
        <v>25</v>
      </c>
      <c r="AB16" s="100">
        <f>Engine!AC16</f>
        <v>12</v>
      </c>
      <c r="AC16" s="100">
        <f>Engine!AD16</f>
        <v>21</v>
      </c>
      <c r="AD16" s="101">
        <f>Engine!AE16</f>
        <v>80</v>
      </c>
      <c r="AE16" s="96">
        <f>Engine!AF16</f>
        <v>17</v>
      </c>
      <c r="AF16" s="97">
        <f>Engine!AG16</f>
        <v>107</v>
      </c>
      <c r="AG16" s="97">
        <f>Engine!AH16</f>
        <v>34</v>
      </c>
      <c r="AH16" s="97">
        <f>Engine!AI16</f>
        <v>288</v>
      </c>
      <c r="AI16" s="97">
        <f>Engine!AJ16</f>
        <v>699</v>
      </c>
      <c r="AJ16" s="97">
        <f>Engine!AK16</f>
        <v>338</v>
      </c>
      <c r="AK16" s="97">
        <f>Engine!AL16</f>
        <v>593</v>
      </c>
      <c r="AL16" s="98">
        <f>Engine!AM16</f>
        <v>1563</v>
      </c>
      <c r="AM16" s="102">
        <f>Engine!AN16</f>
        <v>0</v>
      </c>
      <c r="AN16" s="103">
        <f>Engine!AO16</f>
        <v>144</v>
      </c>
      <c r="AO16" s="103">
        <f>Engine!AP16</f>
        <v>0</v>
      </c>
      <c r="AP16" s="103">
        <f>Engine!AQ16</f>
        <v>120</v>
      </c>
      <c r="AQ16" s="103">
        <f>Engine!AR16</f>
        <v>300</v>
      </c>
      <c r="AR16" s="103">
        <f>Engine!AS16</f>
        <v>144</v>
      </c>
      <c r="AS16" s="103">
        <f>Engine!AT16</f>
        <v>252</v>
      </c>
      <c r="AT16" s="104">
        <f>Engine!AU16</f>
        <v>960</v>
      </c>
      <c r="AU16" s="105" t="str">
        <f>Engine!AV16</f>
        <v>No</v>
      </c>
      <c r="AV16" s="106">
        <f t="shared" si="0"/>
        <v>12</v>
      </c>
    </row>
    <row r="17" spans="1:48" ht="14.4" hidden="1" x14ac:dyDescent="0.3">
      <c r="A17" s="87">
        <f>Engine!A17</f>
        <v>2</v>
      </c>
      <c r="B17" s="88">
        <f>Engine!B17</f>
        <v>46106</v>
      </c>
      <c r="C17" s="89" t="str">
        <f>Engine!C17</f>
        <v>Wednesday</v>
      </c>
      <c r="D17" s="89" t="str">
        <f>Engine!D17</f>
        <v>New York Cosmos</v>
      </c>
      <c r="E17" s="90">
        <f>Engine!E17</f>
        <v>0.79166666666666696</v>
      </c>
      <c r="F17" s="91" t="str">
        <f>Engine!F17</f>
        <v>D</v>
      </c>
      <c r="G17" s="92" t="str">
        <f>Engine!G17</f>
        <v>Sponsor</v>
      </c>
      <c r="H17" s="93">
        <f>Engine!I17</f>
        <v>26</v>
      </c>
      <c r="I17" s="94">
        <f>Engine!J17</f>
        <v>22</v>
      </c>
      <c r="J17" s="94">
        <f>Engine!K17</f>
        <v>19.5</v>
      </c>
      <c r="K17" s="94">
        <f>Engine!L17</f>
        <v>15.5</v>
      </c>
      <c r="L17" s="94">
        <f>Engine!M17</f>
        <v>9</v>
      </c>
      <c r="M17" s="94">
        <f>Engine!N17</f>
        <v>6</v>
      </c>
      <c r="N17" s="95">
        <f>Engine!O17</f>
        <v>5</v>
      </c>
      <c r="O17" s="96">
        <f>Engine!P17</f>
        <v>17</v>
      </c>
      <c r="P17" s="97">
        <f>Engine!Q17</f>
        <v>119</v>
      </c>
      <c r="Q17" s="97">
        <f>Engine!R17</f>
        <v>34</v>
      </c>
      <c r="R17" s="97">
        <f>Engine!S17</f>
        <v>298</v>
      </c>
      <c r="S17" s="97">
        <f>Engine!T17</f>
        <v>724</v>
      </c>
      <c r="T17" s="97">
        <f>Engine!U17</f>
        <v>350</v>
      </c>
      <c r="U17" s="97">
        <f>Engine!V17</f>
        <v>614</v>
      </c>
      <c r="V17" s="98">
        <f>Engine!W17</f>
        <v>2156</v>
      </c>
      <c r="W17" s="99">
        <f>Engine!X17</f>
        <v>0</v>
      </c>
      <c r="X17" s="100">
        <f>Engine!Y17</f>
        <v>0</v>
      </c>
      <c r="Y17" s="100">
        <f>Engine!Z17</f>
        <v>0</v>
      </c>
      <c r="Z17" s="100">
        <f>Engine!AA17</f>
        <v>0</v>
      </c>
      <c r="AA17" s="100">
        <f>Engine!AB17</f>
        <v>0</v>
      </c>
      <c r="AB17" s="100">
        <f>Engine!AC17</f>
        <v>0</v>
      </c>
      <c r="AC17" s="100">
        <f>Engine!AD17</f>
        <v>0</v>
      </c>
      <c r="AD17" s="101">
        <f>Engine!AE17</f>
        <v>0</v>
      </c>
      <c r="AE17" s="96">
        <f>Engine!AF17</f>
        <v>17</v>
      </c>
      <c r="AF17" s="97">
        <f>Engine!AG17</f>
        <v>119</v>
      </c>
      <c r="AG17" s="97">
        <f>Engine!AH17</f>
        <v>34</v>
      </c>
      <c r="AH17" s="97">
        <f>Engine!AI17</f>
        <v>298</v>
      </c>
      <c r="AI17" s="97">
        <f>Engine!AJ17</f>
        <v>724</v>
      </c>
      <c r="AJ17" s="97">
        <f>Engine!AK17</f>
        <v>350</v>
      </c>
      <c r="AK17" s="97">
        <f>Engine!AL17</f>
        <v>614</v>
      </c>
      <c r="AL17" s="98">
        <f>Engine!AM17</f>
        <v>1542</v>
      </c>
      <c r="AM17" s="102">
        <f>Engine!AN17</f>
        <v>0</v>
      </c>
      <c r="AN17" s="103">
        <f>Engine!AO17</f>
        <v>0</v>
      </c>
      <c r="AO17" s="103">
        <f>Engine!AP17</f>
        <v>0</v>
      </c>
      <c r="AP17" s="103">
        <f>Engine!AQ17</f>
        <v>0</v>
      </c>
      <c r="AQ17" s="103">
        <f>Engine!AR17</f>
        <v>0</v>
      </c>
      <c r="AR17" s="103">
        <f>Engine!AS17</f>
        <v>0</v>
      </c>
      <c r="AS17" s="103">
        <f>Engine!AT17</f>
        <v>0</v>
      </c>
      <c r="AT17" s="104">
        <f>Engine!AU17</f>
        <v>0</v>
      </c>
      <c r="AU17" s="105" t="str">
        <f>Engine!AV17</f>
        <v>No</v>
      </c>
      <c r="AV17" s="95" t="str">
        <f t="shared" si="0"/>
        <v/>
      </c>
    </row>
    <row r="18" spans="1:48" ht="14.4" hidden="1" x14ac:dyDescent="0.3">
      <c r="A18" s="87">
        <f>Engine!A18</f>
        <v>2</v>
      </c>
      <c r="B18" s="88">
        <f>Engine!B18</f>
        <v>46106</v>
      </c>
      <c r="C18" s="89" t="str">
        <f>Engine!C18</f>
        <v>Wednesday</v>
      </c>
      <c r="D18" s="89" t="str">
        <f>Engine!D18</f>
        <v>New York Cosmos</v>
      </c>
      <c r="E18" s="90">
        <f>Engine!E18</f>
        <v>0.79166666666666696</v>
      </c>
      <c r="F18" s="91" t="str">
        <f>Engine!F18</f>
        <v>D</v>
      </c>
      <c r="G18" s="92" t="str">
        <f>Engine!G18</f>
        <v>Comp</v>
      </c>
      <c r="H18" s="93">
        <f>Engine!I18</f>
        <v>0</v>
      </c>
      <c r="I18" s="94">
        <f>Engine!J18</f>
        <v>0</v>
      </c>
      <c r="J18" s="94">
        <f>Engine!K18</f>
        <v>0</v>
      </c>
      <c r="K18" s="94">
        <f>Engine!L18</f>
        <v>0</v>
      </c>
      <c r="L18" s="94">
        <f>Engine!M18</f>
        <v>0</v>
      </c>
      <c r="M18" s="94">
        <f>Engine!N18</f>
        <v>0</v>
      </c>
      <c r="N18" s="95">
        <f>Engine!O18</f>
        <v>0</v>
      </c>
      <c r="O18" s="96">
        <f>Engine!P18</f>
        <v>17</v>
      </c>
      <c r="P18" s="97">
        <f>Engine!Q18</f>
        <v>119</v>
      </c>
      <c r="Q18" s="97">
        <f>Engine!R18</f>
        <v>34</v>
      </c>
      <c r="R18" s="97">
        <f>Engine!S18</f>
        <v>298</v>
      </c>
      <c r="S18" s="97">
        <f>Engine!T18</f>
        <v>724</v>
      </c>
      <c r="T18" s="97">
        <f>Engine!U18</f>
        <v>350</v>
      </c>
      <c r="U18" s="97">
        <f>Engine!V18</f>
        <v>614</v>
      </c>
      <c r="V18" s="98">
        <f>Engine!W18</f>
        <v>2156</v>
      </c>
      <c r="W18" s="99">
        <f>Engine!X18</f>
        <v>0</v>
      </c>
      <c r="X18" s="100">
        <f>Engine!Y18</f>
        <v>0</v>
      </c>
      <c r="Y18" s="100">
        <f>Engine!Z18</f>
        <v>0</v>
      </c>
      <c r="Z18" s="100">
        <f>Engine!AA18</f>
        <v>0</v>
      </c>
      <c r="AA18" s="100">
        <f>Engine!AB18</f>
        <v>0</v>
      </c>
      <c r="AB18" s="100">
        <f>Engine!AC18</f>
        <v>0</v>
      </c>
      <c r="AC18" s="100">
        <f>Engine!AD18</f>
        <v>0</v>
      </c>
      <c r="AD18" s="101">
        <f>Engine!AE18</f>
        <v>0</v>
      </c>
      <c r="AE18" s="96">
        <f>Engine!AF18</f>
        <v>17</v>
      </c>
      <c r="AF18" s="97">
        <f>Engine!AG18</f>
        <v>119</v>
      </c>
      <c r="AG18" s="97">
        <f>Engine!AH18</f>
        <v>34</v>
      </c>
      <c r="AH18" s="97">
        <f>Engine!AI18</f>
        <v>298</v>
      </c>
      <c r="AI18" s="97">
        <f>Engine!AJ18</f>
        <v>724</v>
      </c>
      <c r="AJ18" s="97">
        <f>Engine!AK18</f>
        <v>350</v>
      </c>
      <c r="AK18" s="97">
        <f>Engine!AL18</f>
        <v>614</v>
      </c>
      <c r="AL18" s="98">
        <f>Engine!AM18</f>
        <v>1542</v>
      </c>
      <c r="AM18" s="102">
        <f>Engine!AN18</f>
        <v>0</v>
      </c>
      <c r="AN18" s="103">
        <f>Engine!AO18</f>
        <v>0</v>
      </c>
      <c r="AO18" s="103">
        <f>Engine!AP18</f>
        <v>0</v>
      </c>
      <c r="AP18" s="103">
        <f>Engine!AQ18</f>
        <v>0</v>
      </c>
      <c r="AQ18" s="103">
        <f>Engine!AR18</f>
        <v>0</v>
      </c>
      <c r="AR18" s="103">
        <f>Engine!AS18</f>
        <v>0</v>
      </c>
      <c r="AS18" s="103">
        <f>Engine!AT18</f>
        <v>0</v>
      </c>
      <c r="AT18" s="104">
        <f>Engine!AU18</f>
        <v>0</v>
      </c>
      <c r="AU18" s="105" t="str">
        <f>Engine!AV18</f>
        <v>No</v>
      </c>
      <c r="AV18" s="95" t="str">
        <f t="shared" si="0"/>
        <v/>
      </c>
    </row>
    <row r="19" spans="1:48" ht="14.4" hidden="1" x14ac:dyDescent="0.3">
      <c r="A19" s="87">
        <f>Engine!A19</f>
        <v>2</v>
      </c>
      <c r="B19" s="88">
        <f>Engine!B19</f>
        <v>46106</v>
      </c>
      <c r="C19" s="89" t="str">
        <f>Engine!C19</f>
        <v>Wednesday</v>
      </c>
      <c r="D19" s="89" t="str">
        <f>Engine!D19</f>
        <v>New York Cosmos</v>
      </c>
      <c r="E19" s="90">
        <f>Engine!E19</f>
        <v>0.79166666666666696</v>
      </c>
      <c r="F19" s="91" t="str">
        <f>Engine!F19</f>
        <v>D</v>
      </c>
      <c r="G19" s="92" t="str">
        <f>Engine!G19</f>
        <v>Promo1</v>
      </c>
      <c r="H19" s="93">
        <f>Engine!I19</f>
        <v>0</v>
      </c>
      <c r="I19" s="94">
        <f>Engine!J19</f>
        <v>0</v>
      </c>
      <c r="J19" s="94">
        <f>Engine!K19</f>
        <v>0</v>
      </c>
      <c r="K19" s="94">
        <f>Engine!L19</f>
        <v>0</v>
      </c>
      <c r="L19" s="94">
        <f>Engine!M19</f>
        <v>0</v>
      </c>
      <c r="M19" s="94">
        <f>Engine!N19</f>
        <v>0</v>
      </c>
      <c r="N19" s="95">
        <f>Engine!O19</f>
        <v>0</v>
      </c>
      <c r="O19" s="96">
        <f>Engine!P19</f>
        <v>17</v>
      </c>
      <c r="P19" s="97">
        <f>Engine!Q19</f>
        <v>119</v>
      </c>
      <c r="Q19" s="97">
        <f>Engine!R19</f>
        <v>34</v>
      </c>
      <c r="R19" s="97">
        <f>Engine!S19</f>
        <v>298</v>
      </c>
      <c r="S19" s="97">
        <f>Engine!T19</f>
        <v>724</v>
      </c>
      <c r="T19" s="97">
        <f>Engine!U19</f>
        <v>350</v>
      </c>
      <c r="U19" s="97">
        <f>Engine!V19</f>
        <v>614</v>
      </c>
      <c r="V19" s="98">
        <f>Engine!W19</f>
        <v>2156</v>
      </c>
      <c r="W19" s="99">
        <f>Engine!X19</f>
        <v>0</v>
      </c>
      <c r="X19" s="100">
        <f>Engine!Y19</f>
        <v>0</v>
      </c>
      <c r="Y19" s="100">
        <f>Engine!Z19</f>
        <v>0</v>
      </c>
      <c r="Z19" s="100">
        <f>Engine!AA19</f>
        <v>0</v>
      </c>
      <c r="AA19" s="100">
        <f>Engine!AB19</f>
        <v>0</v>
      </c>
      <c r="AB19" s="100">
        <f>Engine!AC19</f>
        <v>0</v>
      </c>
      <c r="AC19" s="100">
        <f>Engine!AD19</f>
        <v>0</v>
      </c>
      <c r="AD19" s="101">
        <f>Engine!AE19</f>
        <v>0</v>
      </c>
      <c r="AE19" s="96">
        <f>Engine!AF19</f>
        <v>17</v>
      </c>
      <c r="AF19" s="97">
        <f>Engine!AG19</f>
        <v>119</v>
      </c>
      <c r="AG19" s="97">
        <f>Engine!AH19</f>
        <v>34</v>
      </c>
      <c r="AH19" s="97">
        <f>Engine!AI19</f>
        <v>298</v>
      </c>
      <c r="AI19" s="97">
        <f>Engine!AJ19</f>
        <v>724</v>
      </c>
      <c r="AJ19" s="97">
        <f>Engine!AK19</f>
        <v>350</v>
      </c>
      <c r="AK19" s="97">
        <f>Engine!AL19</f>
        <v>614</v>
      </c>
      <c r="AL19" s="98">
        <f>Engine!AM19</f>
        <v>1542</v>
      </c>
      <c r="AM19" s="102">
        <f>Engine!AN19</f>
        <v>0</v>
      </c>
      <c r="AN19" s="103">
        <f>Engine!AO19</f>
        <v>0</v>
      </c>
      <c r="AO19" s="103">
        <f>Engine!AP19</f>
        <v>0</v>
      </c>
      <c r="AP19" s="103">
        <f>Engine!AQ19</f>
        <v>0</v>
      </c>
      <c r="AQ19" s="103">
        <f>Engine!AR19</f>
        <v>0</v>
      </c>
      <c r="AR19" s="103">
        <f>Engine!AS19</f>
        <v>0</v>
      </c>
      <c r="AS19" s="103">
        <f>Engine!AT19</f>
        <v>0</v>
      </c>
      <c r="AT19" s="104">
        <f>Engine!AU19</f>
        <v>0</v>
      </c>
      <c r="AU19" s="105" t="str">
        <f>Engine!AV19</f>
        <v>No</v>
      </c>
      <c r="AV19" s="95" t="str">
        <f t="shared" si="0"/>
        <v/>
      </c>
    </row>
    <row r="20" spans="1:48" ht="14.4" hidden="1" x14ac:dyDescent="0.3">
      <c r="A20" s="87">
        <f>Engine!A20</f>
        <v>2</v>
      </c>
      <c r="B20" s="88">
        <f>Engine!B20</f>
        <v>46106</v>
      </c>
      <c r="C20" s="89" t="str">
        <f>Engine!C20</f>
        <v>Wednesday</v>
      </c>
      <c r="D20" s="89" t="str">
        <f>Engine!D20</f>
        <v>New York Cosmos</v>
      </c>
      <c r="E20" s="90">
        <f>Engine!E20</f>
        <v>0.79166666666666696</v>
      </c>
      <c r="F20" s="91" t="str">
        <f>Engine!F20</f>
        <v>D</v>
      </c>
      <c r="G20" s="92" t="str">
        <f>Engine!G20</f>
        <v>Promo2</v>
      </c>
      <c r="H20" s="93">
        <f>Engine!I20</f>
        <v>0</v>
      </c>
      <c r="I20" s="94">
        <f>Engine!J20</f>
        <v>0</v>
      </c>
      <c r="J20" s="94">
        <f>Engine!K20</f>
        <v>0</v>
      </c>
      <c r="K20" s="94">
        <f>Engine!L20</f>
        <v>0</v>
      </c>
      <c r="L20" s="94">
        <f>Engine!M20</f>
        <v>0</v>
      </c>
      <c r="M20" s="94">
        <f>Engine!N20</f>
        <v>0</v>
      </c>
      <c r="N20" s="95">
        <f>Engine!O20</f>
        <v>0</v>
      </c>
      <c r="O20" s="96">
        <f>Engine!P20</f>
        <v>17</v>
      </c>
      <c r="P20" s="97">
        <f>Engine!Q20</f>
        <v>119</v>
      </c>
      <c r="Q20" s="97">
        <f>Engine!R20</f>
        <v>34</v>
      </c>
      <c r="R20" s="97">
        <f>Engine!S20</f>
        <v>298</v>
      </c>
      <c r="S20" s="97">
        <f>Engine!T20</f>
        <v>724</v>
      </c>
      <c r="T20" s="97">
        <f>Engine!U20</f>
        <v>350</v>
      </c>
      <c r="U20" s="97">
        <f>Engine!V20</f>
        <v>614</v>
      </c>
      <c r="V20" s="98">
        <f>Engine!W20</f>
        <v>2156</v>
      </c>
      <c r="W20" s="99">
        <f>Engine!X20</f>
        <v>0</v>
      </c>
      <c r="X20" s="100">
        <f>Engine!Y20</f>
        <v>0</v>
      </c>
      <c r="Y20" s="100">
        <f>Engine!Z20</f>
        <v>0</v>
      </c>
      <c r="Z20" s="100">
        <f>Engine!AA20</f>
        <v>0</v>
      </c>
      <c r="AA20" s="100">
        <f>Engine!AB20</f>
        <v>0</v>
      </c>
      <c r="AB20" s="100">
        <f>Engine!AC20</f>
        <v>0</v>
      </c>
      <c r="AC20" s="100">
        <f>Engine!AD20</f>
        <v>0</v>
      </c>
      <c r="AD20" s="101">
        <f>Engine!AE20</f>
        <v>0</v>
      </c>
      <c r="AE20" s="96">
        <f>Engine!AF20</f>
        <v>17</v>
      </c>
      <c r="AF20" s="97">
        <f>Engine!AG20</f>
        <v>119</v>
      </c>
      <c r="AG20" s="97">
        <f>Engine!AH20</f>
        <v>34</v>
      </c>
      <c r="AH20" s="97">
        <f>Engine!AI20</f>
        <v>298</v>
      </c>
      <c r="AI20" s="97">
        <f>Engine!AJ20</f>
        <v>724</v>
      </c>
      <c r="AJ20" s="97">
        <f>Engine!AK20</f>
        <v>350</v>
      </c>
      <c r="AK20" s="97">
        <f>Engine!AL20</f>
        <v>614</v>
      </c>
      <c r="AL20" s="98">
        <f>Engine!AM20</f>
        <v>1542</v>
      </c>
      <c r="AM20" s="102">
        <f>Engine!AN20</f>
        <v>0</v>
      </c>
      <c r="AN20" s="103">
        <f>Engine!AO20</f>
        <v>0</v>
      </c>
      <c r="AO20" s="103">
        <f>Engine!AP20</f>
        <v>0</v>
      </c>
      <c r="AP20" s="103">
        <f>Engine!AQ20</f>
        <v>0</v>
      </c>
      <c r="AQ20" s="103">
        <f>Engine!AR20</f>
        <v>0</v>
      </c>
      <c r="AR20" s="103">
        <f>Engine!AS20</f>
        <v>0</v>
      </c>
      <c r="AS20" s="103">
        <f>Engine!AT20</f>
        <v>0</v>
      </c>
      <c r="AT20" s="104">
        <f>Engine!AU20</f>
        <v>0</v>
      </c>
      <c r="AU20" s="105" t="str">
        <f>Engine!AV20</f>
        <v>No</v>
      </c>
      <c r="AV20" s="95" t="str">
        <f t="shared" si="0"/>
        <v/>
      </c>
    </row>
    <row r="21" spans="1:48" ht="14.4" hidden="1" x14ac:dyDescent="0.3">
      <c r="A21" s="87">
        <f>Engine!A21</f>
        <v>2</v>
      </c>
      <c r="B21" s="88">
        <f>Engine!B21</f>
        <v>46106</v>
      </c>
      <c r="C21" s="89" t="str">
        <f>Engine!C21</f>
        <v>Wednesday</v>
      </c>
      <c r="D21" s="89" t="str">
        <f>Engine!D21</f>
        <v>New York Cosmos</v>
      </c>
      <c r="E21" s="90">
        <f>Engine!E21</f>
        <v>0.79166666666666696</v>
      </c>
      <c r="F21" s="91" t="str">
        <f>Engine!F21</f>
        <v>D</v>
      </c>
      <c r="G21" s="92" t="str">
        <f>Engine!G21</f>
        <v>Promo3</v>
      </c>
      <c r="H21" s="93">
        <f>Engine!I21</f>
        <v>0</v>
      </c>
      <c r="I21" s="94">
        <f>Engine!J21</f>
        <v>0</v>
      </c>
      <c r="J21" s="94">
        <f>Engine!K21</f>
        <v>0</v>
      </c>
      <c r="K21" s="94">
        <f>Engine!L21</f>
        <v>0</v>
      </c>
      <c r="L21" s="94">
        <f>Engine!M21</f>
        <v>0</v>
      </c>
      <c r="M21" s="94">
        <f>Engine!N21</f>
        <v>0</v>
      </c>
      <c r="N21" s="95">
        <f>Engine!O21</f>
        <v>0</v>
      </c>
      <c r="O21" s="96">
        <f>Engine!P21</f>
        <v>17</v>
      </c>
      <c r="P21" s="97">
        <f>Engine!Q21</f>
        <v>119</v>
      </c>
      <c r="Q21" s="97">
        <f>Engine!R21</f>
        <v>34</v>
      </c>
      <c r="R21" s="97">
        <f>Engine!S21</f>
        <v>298</v>
      </c>
      <c r="S21" s="97">
        <f>Engine!T21</f>
        <v>724</v>
      </c>
      <c r="T21" s="97">
        <f>Engine!U21</f>
        <v>350</v>
      </c>
      <c r="U21" s="97">
        <f>Engine!V21</f>
        <v>614</v>
      </c>
      <c r="V21" s="98">
        <f>Engine!W21</f>
        <v>2156</v>
      </c>
      <c r="W21" s="99">
        <f>Engine!X21</f>
        <v>0</v>
      </c>
      <c r="X21" s="100">
        <f>Engine!Y21</f>
        <v>0</v>
      </c>
      <c r="Y21" s="100">
        <f>Engine!Z21</f>
        <v>0</v>
      </c>
      <c r="Z21" s="100">
        <f>Engine!AA21</f>
        <v>0</v>
      </c>
      <c r="AA21" s="100">
        <f>Engine!AB21</f>
        <v>0</v>
      </c>
      <c r="AB21" s="100">
        <f>Engine!AC21</f>
        <v>0</v>
      </c>
      <c r="AC21" s="100">
        <f>Engine!AD21</f>
        <v>0</v>
      </c>
      <c r="AD21" s="101">
        <f>Engine!AE21</f>
        <v>0</v>
      </c>
      <c r="AE21" s="96">
        <f>Engine!AF21</f>
        <v>17</v>
      </c>
      <c r="AF21" s="97">
        <f>Engine!AG21</f>
        <v>119</v>
      </c>
      <c r="AG21" s="97">
        <f>Engine!AH21</f>
        <v>34</v>
      </c>
      <c r="AH21" s="97">
        <f>Engine!AI21</f>
        <v>298</v>
      </c>
      <c r="AI21" s="97">
        <f>Engine!AJ21</f>
        <v>724</v>
      </c>
      <c r="AJ21" s="97">
        <f>Engine!AK21</f>
        <v>350</v>
      </c>
      <c r="AK21" s="97">
        <f>Engine!AL21</f>
        <v>614</v>
      </c>
      <c r="AL21" s="98">
        <f>Engine!AM21</f>
        <v>1542</v>
      </c>
      <c r="AM21" s="102">
        <f>Engine!AN21</f>
        <v>0</v>
      </c>
      <c r="AN21" s="103">
        <f>Engine!AO21</f>
        <v>0</v>
      </c>
      <c r="AO21" s="103">
        <f>Engine!AP21</f>
        <v>0</v>
      </c>
      <c r="AP21" s="103">
        <f>Engine!AQ21</f>
        <v>0</v>
      </c>
      <c r="AQ21" s="103">
        <f>Engine!AR21</f>
        <v>0</v>
      </c>
      <c r="AR21" s="103">
        <f>Engine!AS21</f>
        <v>0</v>
      </c>
      <c r="AS21" s="103">
        <f>Engine!AT21</f>
        <v>0</v>
      </c>
      <c r="AT21" s="104">
        <f>Engine!AU21</f>
        <v>0</v>
      </c>
      <c r="AU21" s="105" t="str">
        <f>Engine!AV21</f>
        <v>No</v>
      </c>
      <c r="AV21" s="95" t="str">
        <f t="shared" si="0"/>
        <v/>
      </c>
    </row>
    <row r="22" spans="1:48" ht="15.75" customHeight="1" thickBot="1" x14ac:dyDescent="0.35">
      <c r="A22" s="107">
        <f>Engine!A22</f>
        <v>2</v>
      </c>
      <c r="B22" s="108">
        <f>Engine!B22</f>
        <v>46106</v>
      </c>
      <c r="C22" s="109" t="str">
        <f>Engine!C22</f>
        <v>Wednesday</v>
      </c>
      <c r="D22" s="109" t="str">
        <f>Engine!D22</f>
        <v>New York Cosmos</v>
      </c>
      <c r="E22" s="110">
        <f>Engine!E22</f>
        <v>0.79166666666666696</v>
      </c>
      <c r="F22" s="111" t="str">
        <f>Engine!F22</f>
        <v>D</v>
      </c>
      <c r="G22" s="112" t="str">
        <f>Engine!G22</f>
        <v>Totals</v>
      </c>
      <c r="H22" s="113" t="s">
        <v>39</v>
      </c>
      <c r="I22" s="114" t="s">
        <v>39</v>
      </c>
      <c r="J22" s="114" t="s">
        <v>39</v>
      </c>
      <c r="K22" s="114" t="s">
        <v>39</v>
      </c>
      <c r="L22" s="114" t="s">
        <v>39</v>
      </c>
      <c r="M22" s="114" t="s">
        <v>39</v>
      </c>
      <c r="N22" s="115" t="s">
        <v>39</v>
      </c>
      <c r="O22" s="116">
        <f>Engine!P22</f>
        <v>17</v>
      </c>
      <c r="P22" s="117">
        <f>Engine!Q22</f>
        <v>119</v>
      </c>
      <c r="Q22" s="117">
        <f>Engine!R22</f>
        <v>34</v>
      </c>
      <c r="R22" s="117">
        <f>Engine!S22</f>
        <v>298</v>
      </c>
      <c r="S22" s="117">
        <f>Engine!T22</f>
        <v>724</v>
      </c>
      <c r="T22" s="117">
        <f>Engine!U22</f>
        <v>350</v>
      </c>
      <c r="U22" s="117">
        <f>Engine!V22</f>
        <v>614</v>
      </c>
      <c r="V22" s="118">
        <f>Engine!W22</f>
        <v>2156</v>
      </c>
      <c r="W22" s="116">
        <f>Engine!X22</f>
        <v>17</v>
      </c>
      <c r="X22" s="117">
        <f>Engine!Y22</f>
        <v>92</v>
      </c>
      <c r="Y22" s="117">
        <f>Engine!Z22</f>
        <v>34</v>
      </c>
      <c r="Z22" s="117">
        <f>Engine!AA22</f>
        <v>226</v>
      </c>
      <c r="AA22" s="117">
        <f>Engine!AB22</f>
        <v>561</v>
      </c>
      <c r="AB22" s="117">
        <f>Engine!AC22</f>
        <v>261</v>
      </c>
      <c r="AC22" s="117">
        <f>Engine!AD22</f>
        <v>466</v>
      </c>
      <c r="AD22" s="118">
        <f>Engine!AE22</f>
        <v>1657</v>
      </c>
      <c r="AE22" s="116">
        <f>Engine!AF22</f>
        <v>0</v>
      </c>
      <c r="AF22" s="117">
        <f>Engine!AG22</f>
        <v>27</v>
      </c>
      <c r="AG22" s="117">
        <f>Engine!AH22</f>
        <v>0</v>
      </c>
      <c r="AH22" s="117">
        <f>Engine!AI22</f>
        <v>72</v>
      </c>
      <c r="AI22" s="117">
        <f>Engine!AJ22</f>
        <v>163</v>
      </c>
      <c r="AJ22" s="117">
        <f>Engine!AK22</f>
        <v>89</v>
      </c>
      <c r="AK22" s="117">
        <f>Engine!AL22</f>
        <v>148</v>
      </c>
      <c r="AL22" s="118">
        <f>Engine!AM22</f>
        <v>2008</v>
      </c>
      <c r="AM22" s="119">
        <f>Engine!AN22</f>
        <v>0</v>
      </c>
      <c r="AN22" s="120">
        <f>Engine!AO22</f>
        <v>744</v>
      </c>
      <c r="AO22" s="120">
        <f>Engine!AP22</f>
        <v>0</v>
      </c>
      <c r="AP22" s="120">
        <f>Engine!AQ22</f>
        <v>1868</v>
      </c>
      <c r="AQ22" s="120">
        <f>Engine!AR22</f>
        <v>3952</v>
      </c>
      <c r="AR22" s="120">
        <f>Engine!AS22</f>
        <v>2152</v>
      </c>
      <c r="AS22" s="120">
        <f>Engine!AT22</f>
        <v>3256</v>
      </c>
      <c r="AT22" s="121">
        <f>Engine!AU22</f>
        <v>11972</v>
      </c>
      <c r="AU22" s="122" t="str">
        <f>Engine!AV22</f>
        <v>No</v>
      </c>
      <c r="AV22" s="123">
        <f t="shared" si="0"/>
        <v>7.2251056125528059</v>
      </c>
    </row>
    <row r="23" spans="1:48" ht="15.75" customHeight="1" thickTop="1" x14ac:dyDescent="0.3">
      <c r="A23" s="87">
        <f>Engine!A23</f>
        <v>3</v>
      </c>
      <c r="B23" s="88">
        <f>Engine!B23</f>
        <v>46110</v>
      </c>
      <c r="C23" s="89" t="str">
        <f>Engine!C23</f>
        <v>Sunday</v>
      </c>
      <c r="D23" s="89" t="str">
        <f>Engine!D23</f>
        <v>Westchester SC</v>
      </c>
      <c r="E23" s="90">
        <f>Engine!E23</f>
        <v>0.79166666666666696</v>
      </c>
      <c r="F23" s="91" t="str">
        <f>Engine!F23</f>
        <v>D</v>
      </c>
      <c r="G23" s="92" t="str">
        <f>Engine!G23</f>
        <v>Season</v>
      </c>
      <c r="H23" s="93">
        <f>Engine!I23</f>
        <v>0</v>
      </c>
      <c r="I23" s="94">
        <f>Engine!J23</f>
        <v>0</v>
      </c>
      <c r="J23" s="94">
        <f>Engine!K23</f>
        <v>0</v>
      </c>
      <c r="K23" s="94">
        <f>Engine!L23</f>
        <v>0</v>
      </c>
      <c r="L23" s="94">
        <f>Engine!M23</f>
        <v>0</v>
      </c>
      <c r="M23" s="94">
        <f>Engine!N23</f>
        <v>0</v>
      </c>
      <c r="N23" s="95">
        <f>Engine!O23</f>
        <v>0</v>
      </c>
      <c r="O23" s="96">
        <f>Engine!P23</f>
        <v>17</v>
      </c>
      <c r="P23" s="97">
        <f>Engine!Q23</f>
        <v>119</v>
      </c>
      <c r="Q23" s="97">
        <f>Engine!R23</f>
        <v>34</v>
      </c>
      <c r="R23" s="97">
        <f>Engine!S23</f>
        <v>298</v>
      </c>
      <c r="S23" s="97">
        <f>Engine!T23</f>
        <v>724</v>
      </c>
      <c r="T23" s="97">
        <f>Engine!U23</f>
        <v>350</v>
      </c>
      <c r="U23" s="97">
        <f>Engine!V23</f>
        <v>614</v>
      </c>
      <c r="V23" s="98">
        <f>Engine!W23</f>
        <v>2156</v>
      </c>
      <c r="W23" s="99">
        <f>Engine!X23</f>
        <v>17</v>
      </c>
      <c r="X23" s="100">
        <f>Engine!Y23</f>
        <v>30</v>
      </c>
      <c r="Y23" s="100">
        <f>Engine!Z23</f>
        <v>34</v>
      </c>
      <c r="Z23" s="100">
        <f>Engine!AA23</f>
        <v>60</v>
      </c>
      <c r="AA23" s="100">
        <f>Engine!AB23</f>
        <v>181</v>
      </c>
      <c r="AB23" s="100">
        <f>Engine!AC23</f>
        <v>53</v>
      </c>
      <c r="AC23" s="100">
        <f>Engine!AD23</f>
        <v>123</v>
      </c>
      <c r="AD23" s="101">
        <f>Engine!AE23</f>
        <v>498</v>
      </c>
      <c r="AE23" s="96">
        <f>Engine!AF23</f>
        <v>0</v>
      </c>
      <c r="AF23" s="97">
        <f>Engine!AG23</f>
        <v>89</v>
      </c>
      <c r="AG23" s="97">
        <f>Engine!AH23</f>
        <v>0</v>
      </c>
      <c r="AH23" s="97">
        <f>Engine!AI23</f>
        <v>238</v>
      </c>
      <c r="AI23" s="97">
        <f>Engine!AJ23</f>
        <v>543</v>
      </c>
      <c r="AJ23" s="97">
        <f>Engine!AK23</f>
        <v>297</v>
      </c>
      <c r="AK23" s="97">
        <f>Engine!AL23</f>
        <v>491</v>
      </c>
      <c r="AL23" s="98">
        <f>Engine!AM23</f>
        <v>1665</v>
      </c>
      <c r="AM23" s="102">
        <f>Engine!AN23</f>
        <v>0</v>
      </c>
      <c r="AN23" s="103">
        <f>Engine!AO23</f>
        <v>0</v>
      </c>
      <c r="AO23" s="103">
        <f>Engine!AP23</f>
        <v>0</v>
      </c>
      <c r="AP23" s="103">
        <f>Engine!AQ23</f>
        <v>0</v>
      </c>
      <c r="AQ23" s="103">
        <f>Engine!AR23</f>
        <v>0</v>
      </c>
      <c r="AR23" s="103">
        <f>Engine!AS23</f>
        <v>0</v>
      </c>
      <c r="AS23" s="103">
        <f>Engine!AT23</f>
        <v>0</v>
      </c>
      <c r="AT23" s="104">
        <f>Engine!AU23</f>
        <v>0</v>
      </c>
      <c r="AU23" s="105" t="str">
        <f>Engine!AV23</f>
        <v>No</v>
      </c>
      <c r="AV23" s="106">
        <f t="shared" si="0"/>
        <v>0</v>
      </c>
    </row>
    <row r="24" spans="1:48" ht="14.4" x14ac:dyDescent="0.3">
      <c r="A24" s="87">
        <f>Engine!A24</f>
        <v>3</v>
      </c>
      <c r="B24" s="88">
        <f>Engine!B24</f>
        <v>46110</v>
      </c>
      <c r="C24" s="89" t="str">
        <f>Engine!C24</f>
        <v>Sunday</v>
      </c>
      <c r="D24" s="89" t="str">
        <f>Engine!D24</f>
        <v>Westchester SC</v>
      </c>
      <c r="E24" s="90">
        <f>Engine!E24</f>
        <v>0.79166666666666696</v>
      </c>
      <c r="F24" s="91" t="str">
        <f>Engine!F24</f>
        <v>D</v>
      </c>
      <c r="G24" s="92" t="str">
        <f>Engine!G24</f>
        <v>Group</v>
      </c>
      <c r="H24" s="93">
        <f>Engine!I24</f>
        <v>8</v>
      </c>
      <c r="I24" s="94">
        <f>Engine!J24</f>
        <v>8</v>
      </c>
      <c r="J24" s="94">
        <f>Engine!K24</f>
        <v>8</v>
      </c>
      <c r="K24" s="94">
        <f>Engine!L24</f>
        <v>8</v>
      </c>
      <c r="L24" s="94">
        <f>Engine!M24</f>
        <v>8</v>
      </c>
      <c r="M24" s="94">
        <f>Engine!N24</f>
        <v>8</v>
      </c>
      <c r="N24" s="95">
        <f>Engine!O24</f>
        <v>8</v>
      </c>
      <c r="O24" s="96">
        <f>Engine!P24</f>
        <v>17</v>
      </c>
      <c r="P24" s="97">
        <f>Engine!Q24</f>
        <v>119</v>
      </c>
      <c r="Q24" s="97">
        <f>Engine!R24</f>
        <v>34</v>
      </c>
      <c r="R24" s="97">
        <f>Engine!S24</f>
        <v>298</v>
      </c>
      <c r="S24" s="97">
        <f>Engine!T24</f>
        <v>724</v>
      </c>
      <c r="T24" s="97">
        <f>Engine!U24</f>
        <v>350</v>
      </c>
      <c r="U24" s="97">
        <f>Engine!V24</f>
        <v>614</v>
      </c>
      <c r="V24" s="98">
        <f>Engine!W24</f>
        <v>2156</v>
      </c>
      <c r="W24" s="99">
        <f>Engine!X24</f>
        <v>0</v>
      </c>
      <c r="X24" s="100">
        <f>Engine!Y24</f>
        <v>0</v>
      </c>
      <c r="Y24" s="100">
        <f>Engine!Z24</f>
        <v>0</v>
      </c>
      <c r="Z24" s="100">
        <f>Engine!AA24</f>
        <v>31</v>
      </c>
      <c r="AA24" s="100">
        <f>Engine!AB24</f>
        <v>152</v>
      </c>
      <c r="AB24" s="100">
        <f>Engine!AC24</f>
        <v>86</v>
      </c>
      <c r="AC24" s="100">
        <f>Engine!AD24</f>
        <v>215</v>
      </c>
      <c r="AD24" s="101">
        <f>Engine!AE24</f>
        <v>484</v>
      </c>
      <c r="AE24" s="96">
        <f>Engine!AF24</f>
        <v>17</v>
      </c>
      <c r="AF24" s="97">
        <f>Engine!AG24</f>
        <v>119</v>
      </c>
      <c r="AG24" s="97">
        <f>Engine!AH24</f>
        <v>34</v>
      </c>
      <c r="AH24" s="97">
        <f>Engine!AI24</f>
        <v>267</v>
      </c>
      <c r="AI24" s="97">
        <f>Engine!AJ24</f>
        <v>572</v>
      </c>
      <c r="AJ24" s="97">
        <f>Engine!AK24</f>
        <v>264</v>
      </c>
      <c r="AK24" s="97">
        <f>Engine!AL24</f>
        <v>399</v>
      </c>
      <c r="AL24" s="98">
        <f>Engine!AM24</f>
        <v>1757</v>
      </c>
      <c r="AM24" s="102">
        <f>Engine!AN24</f>
        <v>0</v>
      </c>
      <c r="AN24" s="103">
        <f>Engine!AO24</f>
        <v>0</v>
      </c>
      <c r="AO24" s="103">
        <f>Engine!AP24</f>
        <v>0</v>
      </c>
      <c r="AP24" s="103">
        <f>Engine!AQ24</f>
        <v>248</v>
      </c>
      <c r="AQ24" s="103">
        <f>Engine!AR24</f>
        <v>1216</v>
      </c>
      <c r="AR24" s="103">
        <f>Engine!AS24</f>
        <v>688</v>
      </c>
      <c r="AS24" s="103">
        <f>Engine!AT24</f>
        <v>1720</v>
      </c>
      <c r="AT24" s="104">
        <f>Engine!AU24</f>
        <v>3872</v>
      </c>
      <c r="AU24" s="105" t="str">
        <f>Engine!AV24</f>
        <v>No</v>
      </c>
      <c r="AV24" s="106">
        <f t="shared" si="0"/>
        <v>8</v>
      </c>
    </row>
    <row r="25" spans="1:48" ht="14.4" x14ac:dyDescent="0.3">
      <c r="A25" s="87">
        <f>Engine!A25</f>
        <v>3</v>
      </c>
      <c r="B25" s="88">
        <f>Engine!B25</f>
        <v>46110</v>
      </c>
      <c r="C25" s="89" t="str">
        <f>Engine!C25</f>
        <v>Sunday</v>
      </c>
      <c r="D25" s="89" t="str">
        <f>Engine!D25</f>
        <v>Westchester SC</v>
      </c>
      <c r="E25" s="90">
        <f>Engine!E25</f>
        <v>0.79166666666666696</v>
      </c>
      <c r="F25" s="91" t="str">
        <f>Engine!F25</f>
        <v>D</v>
      </c>
      <c r="G25" s="92" t="str">
        <f>Engine!G25</f>
        <v>Single</v>
      </c>
      <c r="H25" s="93">
        <f>Engine!I25</f>
        <v>12</v>
      </c>
      <c r="I25" s="94">
        <f>Engine!J25</f>
        <v>12</v>
      </c>
      <c r="J25" s="94">
        <f>Engine!K25</f>
        <v>12</v>
      </c>
      <c r="K25" s="94">
        <f>Engine!L25</f>
        <v>12</v>
      </c>
      <c r="L25" s="94">
        <f>Engine!M25</f>
        <v>12</v>
      </c>
      <c r="M25" s="94">
        <f>Engine!N25</f>
        <v>12</v>
      </c>
      <c r="N25" s="95">
        <f>Engine!O25</f>
        <v>12</v>
      </c>
      <c r="O25" s="96">
        <f>Engine!P25</f>
        <v>17</v>
      </c>
      <c r="P25" s="97">
        <f>Engine!Q25</f>
        <v>119</v>
      </c>
      <c r="Q25" s="97">
        <f>Engine!R25</f>
        <v>34</v>
      </c>
      <c r="R25" s="97">
        <f>Engine!S25</f>
        <v>298</v>
      </c>
      <c r="S25" s="97">
        <f>Engine!T25</f>
        <v>724</v>
      </c>
      <c r="T25" s="97">
        <f>Engine!U25</f>
        <v>350</v>
      </c>
      <c r="U25" s="97">
        <f>Engine!V25</f>
        <v>614</v>
      </c>
      <c r="V25" s="98">
        <f>Engine!W25</f>
        <v>2156</v>
      </c>
      <c r="W25" s="99">
        <f>Engine!X25</f>
        <v>0</v>
      </c>
      <c r="X25" s="100">
        <f>Engine!Y25</f>
        <v>50</v>
      </c>
      <c r="Y25" s="100">
        <f>Engine!Z25</f>
        <v>0</v>
      </c>
      <c r="Z25" s="100">
        <f>Engine!AA25</f>
        <v>125</v>
      </c>
      <c r="AA25" s="100">
        <f>Engine!AB25</f>
        <v>203</v>
      </c>
      <c r="AB25" s="100">
        <f>Engine!AC25</f>
        <v>110</v>
      </c>
      <c r="AC25" s="100">
        <f>Engine!AD25</f>
        <v>107</v>
      </c>
      <c r="AD25" s="101">
        <f>Engine!AE25</f>
        <v>595</v>
      </c>
      <c r="AE25" s="96">
        <f>Engine!AF25</f>
        <v>17</v>
      </c>
      <c r="AF25" s="97">
        <f>Engine!AG25</f>
        <v>69</v>
      </c>
      <c r="AG25" s="97">
        <f>Engine!AH25</f>
        <v>34</v>
      </c>
      <c r="AH25" s="97">
        <f>Engine!AI25</f>
        <v>173</v>
      </c>
      <c r="AI25" s="97">
        <f>Engine!AJ25</f>
        <v>521</v>
      </c>
      <c r="AJ25" s="97">
        <f>Engine!AK25</f>
        <v>240</v>
      </c>
      <c r="AK25" s="97">
        <f>Engine!AL25</f>
        <v>507</v>
      </c>
      <c r="AL25" s="98">
        <f>Engine!AM25</f>
        <v>1649</v>
      </c>
      <c r="AM25" s="102">
        <f>Engine!AN25</f>
        <v>0</v>
      </c>
      <c r="AN25" s="103">
        <f>Engine!AO25</f>
        <v>600</v>
      </c>
      <c r="AO25" s="103">
        <f>Engine!AP25</f>
        <v>0</v>
      </c>
      <c r="AP25" s="103">
        <f>Engine!AQ25</f>
        <v>1500</v>
      </c>
      <c r="AQ25" s="103">
        <f>Engine!AR25</f>
        <v>2436</v>
      </c>
      <c r="AR25" s="103">
        <f>Engine!AS25</f>
        <v>1320</v>
      </c>
      <c r="AS25" s="103">
        <f>Engine!AT25</f>
        <v>1284</v>
      </c>
      <c r="AT25" s="104">
        <f>Engine!AU25</f>
        <v>7140</v>
      </c>
      <c r="AU25" s="105" t="str">
        <f>Engine!AV25</f>
        <v>No</v>
      </c>
      <c r="AV25" s="106">
        <f t="shared" si="0"/>
        <v>12</v>
      </c>
    </row>
    <row r="26" spans="1:48" ht="14.4" x14ac:dyDescent="0.3">
      <c r="A26" s="87">
        <f>Engine!A26</f>
        <v>3</v>
      </c>
      <c r="B26" s="88">
        <f>Engine!B26</f>
        <v>46110</v>
      </c>
      <c r="C26" s="89" t="str">
        <f>Engine!C26</f>
        <v>Sunday</v>
      </c>
      <c r="D26" s="89" t="str">
        <f>Engine!D26</f>
        <v>Westchester SC</v>
      </c>
      <c r="E26" s="90">
        <f>Engine!E26</f>
        <v>0.79166666666666696</v>
      </c>
      <c r="F26" s="91" t="str">
        <f>Engine!F26</f>
        <v>D</v>
      </c>
      <c r="G26" s="92" t="str">
        <f>Engine!G26</f>
        <v>Matchday</v>
      </c>
      <c r="H26" s="93">
        <f>Engine!I26</f>
        <v>12</v>
      </c>
      <c r="I26" s="94">
        <f>Engine!J26</f>
        <v>12</v>
      </c>
      <c r="J26" s="94">
        <f>Engine!K26</f>
        <v>12</v>
      </c>
      <c r="K26" s="94">
        <f>Engine!L26</f>
        <v>12</v>
      </c>
      <c r="L26" s="94">
        <f>Engine!M26</f>
        <v>12</v>
      </c>
      <c r="M26" s="94">
        <f>Engine!N26</f>
        <v>12</v>
      </c>
      <c r="N26" s="95">
        <f>Engine!O26</f>
        <v>12</v>
      </c>
      <c r="O26" s="96">
        <f>Engine!P26</f>
        <v>17</v>
      </c>
      <c r="P26" s="97">
        <f>Engine!Q26</f>
        <v>119</v>
      </c>
      <c r="Q26" s="97">
        <f>Engine!R26</f>
        <v>34</v>
      </c>
      <c r="R26" s="97">
        <f>Engine!S26</f>
        <v>298</v>
      </c>
      <c r="S26" s="97">
        <f>Engine!T26</f>
        <v>724</v>
      </c>
      <c r="T26" s="97">
        <f>Engine!U26</f>
        <v>350</v>
      </c>
      <c r="U26" s="97">
        <f>Engine!V26</f>
        <v>614</v>
      </c>
      <c r="V26" s="98">
        <f>Engine!W26</f>
        <v>2156</v>
      </c>
      <c r="W26" s="99">
        <f>Engine!X26</f>
        <v>0</v>
      </c>
      <c r="X26" s="100">
        <f>Engine!Y26</f>
        <v>12</v>
      </c>
      <c r="Y26" s="100">
        <f>Engine!Z26</f>
        <v>0</v>
      </c>
      <c r="Z26" s="100">
        <f>Engine!AA26</f>
        <v>10</v>
      </c>
      <c r="AA26" s="100">
        <f>Engine!AB26</f>
        <v>25</v>
      </c>
      <c r="AB26" s="100">
        <f>Engine!AC26</f>
        <v>12</v>
      </c>
      <c r="AC26" s="100">
        <f>Engine!AD26</f>
        <v>21</v>
      </c>
      <c r="AD26" s="101">
        <f>Engine!AE26</f>
        <v>80</v>
      </c>
      <c r="AE26" s="96">
        <f>Engine!AF26</f>
        <v>17</v>
      </c>
      <c r="AF26" s="97">
        <f>Engine!AG26</f>
        <v>107</v>
      </c>
      <c r="AG26" s="97">
        <f>Engine!AH26</f>
        <v>34</v>
      </c>
      <c r="AH26" s="97">
        <f>Engine!AI26</f>
        <v>288</v>
      </c>
      <c r="AI26" s="97">
        <f>Engine!AJ26</f>
        <v>699</v>
      </c>
      <c r="AJ26" s="97">
        <f>Engine!AK26</f>
        <v>338</v>
      </c>
      <c r="AK26" s="97">
        <f>Engine!AL26</f>
        <v>593</v>
      </c>
      <c r="AL26" s="98">
        <f>Engine!AM26</f>
        <v>1563</v>
      </c>
      <c r="AM26" s="102">
        <f>Engine!AN26</f>
        <v>0</v>
      </c>
      <c r="AN26" s="103">
        <f>Engine!AO26</f>
        <v>144</v>
      </c>
      <c r="AO26" s="103">
        <f>Engine!AP26</f>
        <v>0</v>
      </c>
      <c r="AP26" s="103">
        <f>Engine!AQ26</f>
        <v>120</v>
      </c>
      <c r="AQ26" s="103">
        <f>Engine!AR26</f>
        <v>300</v>
      </c>
      <c r="AR26" s="103">
        <f>Engine!AS26</f>
        <v>144</v>
      </c>
      <c r="AS26" s="103">
        <f>Engine!AT26</f>
        <v>252</v>
      </c>
      <c r="AT26" s="104">
        <f>Engine!AU26</f>
        <v>960</v>
      </c>
      <c r="AU26" s="105" t="str">
        <f>Engine!AV26</f>
        <v>No</v>
      </c>
      <c r="AV26" s="106">
        <f t="shared" si="0"/>
        <v>12</v>
      </c>
    </row>
    <row r="27" spans="1:48" ht="14.4" hidden="1" x14ac:dyDescent="0.3">
      <c r="A27" s="87">
        <f>Engine!A27</f>
        <v>3</v>
      </c>
      <c r="B27" s="88">
        <f>Engine!B27</f>
        <v>46110</v>
      </c>
      <c r="C27" s="89" t="str">
        <f>Engine!C27</f>
        <v>Sunday</v>
      </c>
      <c r="D27" s="89" t="str">
        <f>Engine!D27</f>
        <v>Westchester SC</v>
      </c>
      <c r="E27" s="90">
        <f>Engine!E27</f>
        <v>0.79166666666666696</v>
      </c>
      <c r="F27" s="91" t="str">
        <f>Engine!F27</f>
        <v>D</v>
      </c>
      <c r="G27" s="92" t="str">
        <f>Engine!G27</f>
        <v>Sponsor</v>
      </c>
      <c r="H27" s="93">
        <f>Engine!I27</f>
        <v>26</v>
      </c>
      <c r="I27" s="94">
        <f>Engine!J27</f>
        <v>22</v>
      </c>
      <c r="J27" s="94">
        <f>Engine!K27</f>
        <v>19.5</v>
      </c>
      <c r="K27" s="94">
        <f>Engine!L27</f>
        <v>15.5</v>
      </c>
      <c r="L27" s="94">
        <f>Engine!M27</f>
        <v>9</v>
      </c>
      <c r="M27" s="94">
        <f>Engine!N27</f>
        <v>6</v>
      </c>
      <c r="N27" s="95">
        <f>Engine!O27</f>
        <v>5</v>
      </c>
      <c r="O27" s="96">
        <f>Engine!P27</f>
        <v>17</v>
      </c>
      <c r="P27" s="97">
        <f>Engine!Q27</f>
        <v>119</v>
      </c>
      <c r="Q27" s="97">
        <f>Engine!R27</f>
        <v>34</v>
      </c>
      <c r="R27" s="97">
        <f>Engine!S27</f>
        <v>298</v>
      </c>
      <c r="S27" s="97">
        <f>Engine!T27</f>
        <v>724</v>
      </c>
      <c r="T27" s="97">
        <f>Engine!U27</f>
        <v>350</v>
      </c>
      <c r="U27" s="97">
        <f>Engine!V27</f>
        <v>614</v>
      </c>
      <c r="V27" s="98">
        <f>Engine!W27</f>
        <v>2156</v>
      </c>
      <c r="W27" s="99">
        <f>Engine!X27</f>
        <v>0</v>
      </c>
      <c r="X27" s="100">
        <f>Engine!Y27</f>
        <v>0</v>
      </c>
      <c r="Y27" s="100">
        <f>Engine!Z27</f>
        <v>0</v>
      </c>
      <c r="Z27" s="100">
        <f>Engine!AA27</f>
        <v>0</v>
      </c>
      <c r="AA27" s="100">
        <f>Engine!AB27</f>
        <v>0</v>
      </c>
      <c r="AB27" s="100">
        <f>Engine!AC27</f>
        <v>0</v>
      </c>
      <c r="AC27" s="100">
        <f>Engine!AD27</f>
        <v>0</v>
      </c>
      <c r="AD27" s="101">
        <f>Engine!AE27</f>
        <v>0</v>
      </c>
      <c r="AE27" s="96">
        <f>Engine!AF27</f>
        <v>17</v>
      </c>
      <c r="AF27" s="97">
        <f>Engine!AG27</f>
        <v>119</v>
      </c>
      <c r="AG27" s="97">
        <f>Engine!AH27</f>
        <v>34</v>
      </c>
      <c r="AH27" s="97">
        <f>Engine!AI27</f>
        <v>298</v>
      </c>
      <c r="AI27" s="97">
        <f>Engine!AJ27</f>
        <v>724</v>
      </c>
      <c r="AJ27" s="97">
        <f>Engine!AK27</f>
        <v>350</v>
      </c>
      <c r="AK27" s="97">
        <f>Engine!AL27</f>
        <v>614</v>
      </c>
      <c r="AL27" s="98">
        <f>Engine!AM27</f>
        <v>1542</v>
      </c>
      <c r="AM27" s="102">
        <f>Engine!AN27</f>
        <v>0</v>
      </c>
      <c r="AN27" s="103">
        <f>Engine!AO27</f>
        <v>0</v>
      </c>
      <c r="AO27" s="103">
        <f>Engine!AP27</f>
        <v>0</v>
      </c>
      <c r="AP27" s="103">
        <f>Engine!AQ27</f>
        <v>0</v>
      </c>
      <c r="AQ27" s="103">
        <f>Engine!AR27</f>
        <v>0</v>
      </c>
      <c r="AR27" s="103">
        <f>Engine!AS27</f>
        <v>0</v>
      </c>
      <c r="AS27" s="103">
        <f>Engine!AT27</f>
        <v>0</v>
      </c>
      <c r="AT27" s="104">
        <f>Engine!AU27</f>
        <v>0</v>
      </c>
      <c r="AU27" s="105" t="str">
        <f>Engine!AV27</f>
        <v>No</v>
      </c>
      <c r="AV27" s="95" t="str">
        <f t="shared" si="0"/>
        <v/>
      </c>
    </row>
    <row r="28" spans="1:48" ht="14.4" hidden="1" x14ac:dyDescent="0.3">
      <c r="A28" s="87">
        <f>Engine!A28</f>
        <v>3</v>
      </c>
      <c r="B28" s="88">
        <f>Engine!B28</f>
        <v>46110</v>
      </c>
      <c r="C28" s="89" t="str">
        <f>Engine!C28</f>
        <v>Sunday</v>
      </c>
      <c r="D28" s="89" t="str">
        <f>Engine!D28</f>
        <v>Westchester SC</v>
      </c>
      <c r="E28" s="90">
        <f>Engine!E28</f>
        <v>0.79166666666666696</v>
      </c>
      <c r="F28" s="91" t="str">
        <f>Engine!F28</f>
        <v>D</v>
      </c>
      <c r="G28" s="92" t="str">
        <f>Engine!G28</f>
        <v>Comp</v>
      </c>
      <c r="H28" s="93">
        <f>Engine!I28</f>
        <v>0</v>
      </c>
      <c r="I28" s="94">
        <f>Engine!J28</f>
        <v>0</v>
      </c>
      <c r="J28" s="94">
        <f>Engine!K28</f>
        <v>0</v>
      </c>
      <c r="K28" s="94">
        <f>Engine!L28</f>
        <v>0</v>
      </c>
      <c r="L28" s="94">
        <f>Engine!M28</f>
        <v>0</v>
      </c>
      <c r="M28" s="94">
        <f>Engine!N28</f>
        <v>0</v>
      </c>
      <c r="N28" s="95">
        <f>Engine!O28</f>
        <v>0</v>
      </c>
      <c r="O28" s="96">
        <f>Engine!P28</f>
        <v>17</v>
      </c>
      <c r="P28" s="97">
        <f>Engine!Q28</f>
        <v>119</v>
      </c>
      <c r="Q28" s="97">
        <f>Engine!R28</f>
        <v>34</v>
      </c>
      <c r="R28" s="97">
        <f>Engine!S28</f>
        <v>298</v>
      </c>
      <c r="S28" s="97">
        <f>Engine!T28</f>
        <v>724</v>
      </c>
      <c r="T28" s="97">
        <f>Engine!U28</f>
        <v>350</v>
      </c>
      <c r="U28" s="97">
        <f>Engine!V28</f>
        <v>614</v>
      </c>
      <c r="V28" s="98">
        <f>Engine!W28</f>
        <v>2156</v>
      </c>
      <c r="W28" s="99">
        <f>Engine!X28</f>
        <v>0</v>
      </c>
      <c r="X28" s="100">
        <f>Engine!Y28</f>
        <v>0</v>
      </c>
      <c r="Y28" s="100">
        <f>Engine!Z28</f>
        <v>0</v>
      </c>
      <c r="Z28" s="100">
        <f>Engine!AA28</f>
        <v>0</v>
      </c>
      <c r="AA28" s="100">
        <f>Engine!AB28</f>
        <v>0</v>
      </c>
      <c r="AB28" s="100">
        <f>Engine!AC28</f>
        <v>0</v>
      </c>
      <c r="AC28" s="100">
        <f>Engine!AD28</f>
        <v>0</v>
      </c>
      <c r="AD28" s="101">
        <f>Engine!AE28</f>
        <v>0</v>
      </c>
      <c r="AE28" s="96">
        <f>Engine!AF28</f>
        <v>17</v>
      </c>
      <c r="AF28" s="97">
        <f>Engine!AG28</f>
        <v>119</v>
      </c>
      <c r="AG28" s="97">
        <f>Engine!AH28</f>
        <v>34</v>
      </c>
      <c r="AH28" s="97">
        <f>Engine!AI28</f>
        <v>298</v>
      </c>
      <c r="AI28" s="97">
        <f>Engine!AJ28</f>
        <v>724</v>
      </c>
      <c r="AJ28" s="97">
        <f>Engine!AK28</f>
        <v>350</v>
      </c>
      <c r="AK28" s="97">
        <f>Engine!AL28</f>
        <v>614</v>
      </c>
      <c r="AL28" s="98">
        <f>Engine!AM28</f>
        <v>1542</v>
      </c>
      <c r="AM28" s="102">
        <f>Engine!AN28</f>
        <v>0</v>
      </c>
      <c r="AN28" s="103">
        <f>Engine!AO28</f>
        <v>0</v>
      </c>
      <c r="AO28" s="103">
        <f>Engine!AP28</f>
        <v>0</v>
      </c>
      <c r="AP28" s="103">
        <f>Engine!AQ28</f>
        <v>0</v>
      </c>
      <c r="AQ28" s="103">
        <f>Engine!AR28</f>
        <v>0</v>
      </c>
      <c r="AR28" s="103">
        <f>Engine!AS28</f>
        <v>0</v>
      </c>
      <c r="AS28" s="103">
        <f>Engine!AT28</f>
        <v>0</v>
      </c>
      <c r="AT28" s="104">
        <f>Engine!AU28</f>
        <v>0</v>
      </c>
      <c r="AU28" s="105" t="str">
        <f>Engine!AV28</f>
        <v>No</v>
      </c>
      <c r="AV28" s="95" t="str">
        <f t="shared" si="0"/>
        <v/>
      </c>
    </row>
    <row r="29" spans="1:48" ht="14.4" hidden="1" x14ac:dyDescent="0.3">
      <c r="A29" s="87">
        <f>Engine!A29</f>
        <v>3</v>
      </c>
      <c r="B29" s="88">
        <f>Engine!B29</f>
        <v>46110</v>
      </c>
      <c r="C29" s="89" t="str">
        <f>Engine!C29</f>
        <v>Sunday</v>
      </c>
      <c r="D29" s="89" t="str">
        <f>Engine!D29</f>
        <v>Westchester SC</v>
      </c>
      <c r="E29" s="90">
        <f>Engine!E29</f>
        <v>0.79166666666666696</v>
      </c>
      <c r="F29" s="91" t="str">
        <f>Engine!F29</f>
        <v>D</v>
      </c>
      <c r="G29" s="92" t="str">
        <f>Engine!G29</f>
        <v>Promo1</v>
      </c>
      <c r="H29" s="93">
        <f>Engine!I29</f>
        <v>0</v>
      </c>
      <c r="I29" s="94">
        <f>Engine!J29</f>
        <v>0</v>
      </c>
      <c r="J29" s="94">
        <f>Engine!K29</f>
        <v>0</v>
      </c>
      <c r="K29" s="94">
        <f>Engine!L29</f>
        <v>0</v>
      </c>
      <c r="L29" s="94">
        <f>Engine!M29</f>
        <v>0</v>
      </c>
      <c r="M29" s="94">
        <f>Engine!N29</f>
        <v>0</v>
      </c>
      <c r="N29" s="95">
        <f>Engine!O29</f>
        <v>0</v>
      </c>
      <c r="O29" s="96">
        <f>Engine!P29</f>
        <v>17</v>
      </c>
      <c r="P29" s="97">
        <f>Engine!Q29</f>
        <v>119</v>
      </c>
      <c r="Q29" s="97">
        <f>Engine!R29</f>
        <v>34</v>
      </c>
      <c r="R29" s="97">
        <f>Engine!S29</f>
        <v>298</v>
      </c>
      <c r="S29" s="97">
        <f>Engine!T29</f>
        <v>724</v>
      </c>
      <c r="T29" s="97">
        <f>Engine!U29</f>
        <v>350</v>
      </c>
      <c r="U29" s="97">
        <f>Engine!V29</f>
        <v>614</v>
      </c>
      <c r="V29" s="98">
        <f>Engine!W29</f>
        <v>2156</v>
      </c>
      <c r="W29" s="99">
        <f>Engine!X29</f>
        <v>0</v>
      </c>
      <c r="X29" s="100">
        <f>Engine!Y29</f>
        <v>0</v>
      </c>
      <c r="Y29" s="100">
        <f>Engine!Z29</f>
        <v>0</v>
      </c>
      <c r="Z29" s="100">
        <f>Engine!AA29</f>
        <v>0</v>
      </c>
      <c r="AA29" s="100">
        <f>Engine!AB29</f>
        <v>0</v>
      </c>
      <c r="AB29" s="100">
        <f>Engine!AC29</f>
        <v>0</v>
      </c>
      <c r="AC29" s="100">
        <f>Engine!AD29</f>
        <v>0</v>
      </c>
      <c r="AD29" s="101">
        <f>Engine!AE29</f>
        <v>0</v>
      </c>
      <c r="AE29" s="96">
        <f>Engine!AF29</f>
        <v>17</v>
      </c>
      <c r="AF29" s="97">
        <f>Engine!AG29</f>
        <v>119</v>
      </c>
      <c r="AG29" s="97">
        <f>Engine!AH29</f>
        <v>34</v>
      </c>
      <c r="AH29" s="97">
        <f>Engine!AI29</f>
        <v>298</v>
      </c>
      <c r="AI29" s="97">
        <f>Engine!AJ29</f>
        <v>724</v>
      </c>
      <c r="AJ29" s="97">
        <f>Engine!AK29</f>
        <v>350</v>
      </c>
      <c r="AK29" s="97">
        <f>Engine!AL29</f>
        <v>614</v>
      </c>
      <c r="AL29" s="98">
        <f>Engine!AM29</f>
        <v>1542</v>
      </c>
      <c r="AM29" s="102">
        <f>Engine!AN29</f>
        <v>0</v>
      </c>
      <c r="AN29" s="103">
        <f>Engine!AO29</f>
        <v>0</v>
      </c>
      <c r="AO29" s="103">
        <f>Engine!AP29</f>
        <v>0</v>
      </c>
      <c r="AP29" s="103">
        <f>Engine!AQ29</f>
        <v>0</v>
      </c>
      <c r="AQ29" s="103">
        <f>Engine!AR29</f>
        <v>0</v>
      </c>
      <c r="AR29" s="103">
        <f>Engine!AS29</f>
        <v>0</v>
      </c>
      <c r="AS29" s="103">
        <f>Engine!AT29</f>
        <v>0</v>
      </c>
      <c r="AT29" s="104">
        <f>Engine!AU29</f>
        <v>0</v>
      </c>
      <c r="AU29" s="105" t="str">
        <f>Engine!AV29</f>
        <v>No</v>
      </c>
      <c r="AV29" s="95" t="str">
        <f t="shared" si="0"/>
        <v/>
      </c>
    </row>
    <row r="30" spans="1:48" ht="14.4" hidden="1" x14ac:dyDescent="0.3">
      <c r="A30" s="87">
        <f>Engine!A30</f>
        <v>3</v>
      </c>
      <c r="B30" s="88">
        <f>Engine!B30</f>
        <v>46110</v>
      </c>
      <c r="C30" s="89" t="str">
        <f>Engine!C30</f>
        <v>Sunday</v>
      </c>
      <c r="D30" s="89" t="str">
        <f>Engine!D30</f>
        <v>Westchester SC</v>
      </c>
      <c r="E30" s="90">
        <f>Engine!E30</f>
        <v>0.79166666666666696</v>
      </c>
      <c r="F30" s="91" t="str">
        <f>Engine!F30</f>
        <v>D</v>
      </c>
      <c r="G30" s="92" t="str">
        <f>Engine!G30</f>
        <v>Promo2</v>
      </c>
      <c r="H30" s="93">
        <f>Engine!I30</f>
        <v>0</v>
      </c>
      <c r="I30" s="94">
        <f>Engine!J30</f>
        <v>0</v>
      </c>
      <c r="J30" s="94">
        <f>Engine!K30</f>
        <v>0</v>
      </c>
      <c r="K30" s="94">
        <f>Engine!L30</f>
        <v>0</v>
      </c>
      <c r="L30" s="94">
        <f>Engine!M30</f>
        <v>0</v>
      </c>
      <c r="M30" s="94">
        <f>Engine!N30</f>
        <v>0</v>
      </c>
      <c r="N30" s="95">
        <f>Engine!O30</f>
        <v>0</v>
      </c>
      <c r="O30" s="96">
        <f>Engine!P30</f>
        <v>17</v>
      </c>
      <c r="P30" s="97">
        <f>Engine!Q30</f>
        <v>119</v>
      </c>
      <c r="Q30" s="97">
        <f>Engine!R30</f>
        <v>34</v>
      </c>
      <c r="R30" s="97">
        <f>Engine!S30</f>
        <v>298</v>
      </c>
      <c r="S30" s="97">
        <f>Engine!T30</f>
        <v>724</v>
      </c>
      <c r="T30" s="97">
        <f>Engine!U30</f>
        <v>350</v>
      </c>
      <c r="U30" s="97">
        <f>Engine!V30</f>
        <v>614</v>
      </c>
      <c r="V30" s="98">
        <f>Engine!W30</f>
        <v>2156</v>
      </c>
      <c r="W30" s="99">
        <f>Engine!X30</f>
        <v>0</v>
      </c>
      <c r="X30" s="100">
        <f>Engine!Y30</f>
        <v>0</v>
      </c>
      <c r="Y30" s="100">
        <f>Engine!Z30</f>
        <v>0</v>
      </c>
      <c r="Z30" s="100">
        <f>Engine!AA30</f>
        <v>0</v>
      </c>
      <c r="AA30" s="100">
        <f>Engine!AB30</f>
        <v>0</v>
      </c>
      <c r="AB30" s="100">
        <f>Engine!AC30</f>
        <v>0</v>
      </c>
      <c r="AC30" s="100">
        <f>Engine!AD30</f>
        <v>0</v>
      </c>
      <c r="AD30" s="101">
        <f>Engine!AE30</f>
        <v>0</v>
      </c>
      <c r="AE30" s="96">
        <f>Engine!AF30</f>
        <v>17</v>
      </c>
      <c r="AF30" s="97">
        <f>Engine!AG30</f>
        <v>119</v>
      </c>
      <c r="AG30" s="97">
        <f>Engine!AH30</f>
        <v>34</v>
      </c>
      <c r="AH30" s="97">
        <f>Engine!AI30</f>
        <v>298</v>
      </c>
      <c r="AI30" s="97">
        <f>Engine!AJ30</f>
        <v>724</v>
      </c>
      <c r="AJ30" s="97">
        <f>Engine!AK30</f>
        <v>350</v>
      </c>
      <c r="AK30" s="97">
        <f>Engine!AL30</f>
        <v>614</v>
      </c>
      <c r="AL30" s="98">
        <f>Engine!AM30</f>
        <v>1542</v>
      </c>
      <c r="AM30" s="102">
        <f>Engine!AN30</f>
        <v>0</v>
      </c>
      <c r="AN30" s="103">
        <f>Engine!AO30</f>
        <v>0</v>
      </c>
      <c r="AO30" s="103">
        <f>Engine!AP30</f>
        <v>0</v>
      </c>
      <c r="AP30" s="103">
        <f>Engine!AQ30</f>
        <v>0</v>
      </c>
      <c r="AQ30" s="103">
        <f>Engine!AR30</f>
        <v>0</v>
      </c>
      <c r="AR30" s="103">
        <f>Engine!AS30</f>
        <v>0</v>
      </c>
      <c r="AS30" s="103">
        <f>Engine!AT30</f>
        <v>0</v>
      </c>
      <c r="AT30" s="104">
        <f>Engine!AU30</f>
        <v>0</v>
      </c>
      <c r="AU30" s="105" t="str">
        <f>Engine!AV30</f>
        <v>No</v>
      </c>
      <c r="AV30" s="95" t="str">
        <f t="shared" si="0"/>
        <v/>
      </c>
    </row>
    <row r="31" spans="1:48" ht="14.4" hidden="1" x14ac:dyDescent="0.3">
      <c r="A31" s="87">
        <f>Engine!A31</f>
        <v>3</v>
      </c>
      <c r="B31" s="88">
        <f>Engine!B31</f>
        <v>46110</v>
      </c>
      <c r="C31" s="89" t="str">
        <f>Engine!C31</f>
        <v>Sunday</v>
      </c>
      <c r="D31" s="89" t="str">
        <f>Engine!D31</f>
        <v>Westchester SC</v>
      </c>
      <c r="E31" s="90">
        <f>Engine!E31</f>
        <v>0.79166666666666696</v>
      </c>
      <c r="F31" s="91" t="str">
        <f>Engine!F31</f>
        <v>D</v>
      </c>
      <c r="G31" s="92" t="str">
        <f>Engine!G31</f>
        <v>Promo3</v>
      </c>
      <c r="H31" s="93">
        <f>Engine!I31</f>
        <v>0</v>
      </c>
      <c r="I31" s="94">
        <f>Engine!J31</f>
        <v>0</v>
      </c>
      <c r="J31" s="94">
        <f>Engine!K31</f>
        <v>0</v>
      </c>
      <c r="K31" s="94">
        <f>Engine!L31</f>
        <v>0</v>
      </c>
      <c r="L31" s="94">
        <f>Engine!M31</f>
        <v>0</v>
      </c>
      <c r="M31" s="94">
        <f>Engine!N31</f>
        <v>0</v>
      </c>
      <c r="N31" s="95">
        <f>Engine!O31</f>
        <v>0</v>
      </c>
      <c r="O31" s="96">
        <f>Engine!P31</f>
        <v>17</v>
      </c>
      <c r="P31" s="97">
        <f>Engine!Q31</f>
        <v>119</v>
      </c>
      <c r="Q31" s="97">
        <f>Engine!R31</f>
        <v>34</v>
      </c>
      <c r="R31" s="97">
        <f>Engine!S31</f>
        <v>298</v>
      </c>
      <c r="S31" s="97">
        <f>Engine!T31</f>
        <v>724</v>
      </c>
      <c r="T31" s="97">
        <f>Engine!U31</f>
        <v>350</v>
      </c>
      <c r="U31" s="97">
        <f>Engine!V31</f>
        <v>614</v>
      </c>
      <c r="V31" s="98">
        <f>Engine!W31</f>
        <v>2156</v>
      </c>
      <c r="W31" s="99">
        <f>Engine!X31</f>
        <v>0</v>
      </c>
      <c r="X31" s="100">
        <f>Engine!Y31</f>
        <v>0</v>
      </c>
      <c r="Y31" s="100">
        <f>Engine!Z31</f>
        <v>0</v>
      </c>
      <c r="Z31" s="100">
        <f>Engine!AA31</f>
        <v>0</v>
      </c>
      <c r="AA31" s="100">
        <f>Engine!AB31</f>
        <v>0</v>
      </c>
      <c r="AB31" s="100">
        <f>Engine!AC31</f>
        <v>0</v>
      </c>
      <c r="AC31" s="100">
        <f>Engine!AD31</f>
        <v>0</v>
      </c>
      <c r="AD31" s="101">
        <f>Engine!AE31</f>
        <v>0</v>
      </c>
      <c r="AE31" s="96">
        <f>Engine!AF31</f>
        <v>17</v>
      </c>
      <c r="AF31" s="97">
        <f>Engine!AG31</f>
        <v>119</v>
      </c>
      <c r="AG31" s="97">
        <f>Engine!AH31</f>
        <v>34</v>
      </c>
      <c r="AH31" s="97">
        <f>Engine!AI31</f>
        <v>298</v>
      </c>
      <c r="AI31" s="97">
        <f>Engine!AJ31</f>
        <v>724</v>
      </c>
      <c r="AJ31" s="97">
        <f>Engine!AK31</f>
        <v>350</v>
      </c>
      <c r="AK31" s="97">
        <f>Engine!AL31</f>
        <v>614</v>
      </c>
      <c r="AL31" s="98">
        <f>Engine!AM31</f>
        <v>1542</v>
      </c>
      <c r="AM31" s="102">
        <f>Engine!AN31</f>
        <v>0</v>
      </c>
      <c r="AN31" s="103">
        <f>Engine!AO31</f>
        <v>0</v>
      </c>
      <c r="AO31" s="103">
        <f>Engine!AP31</f>
        <v>0</v>
      </c>
      <c r="AP31" s="103">
        <f>Engine!AQ31</f>
        <v>0</v>
      </c>
      <c r="AQ31" s="103">
        <f>Engine!AR31</f>
        <v>0</v>
      </c>
      <c r="AR31" s="103">
        <f>Engine!AS31</f>
        <v>0</v>
      </c>
      <c r="AS31" s="103">
        <f>Engine!AT31</f>
        <v>0</v>
      </c>
      <c r="AT31" s="104">
        <f>Engine!AU31</f>
        <v>0</v>
      </c>
      <c r="AU31" s="105" t="str">
        <f>Engine!AV31</f>
        <v>No</v>
      </c>
      <c r="AV31" s="95" t="str">
        <f t="shared" si="0"/>
        <v/>
      </c>
    </row>
    <row r="32" spans="1:48" ht="15.75" customHeight="1" thickBot="1" x14ac:dyDescent="0.35">
      <c r="A32" s="107">
        <f>Engine!A32</f>
        <v>3</v>
      </c>
      <c r="B32" s="108">
        <f>Engine!B32</f>
        <v>46110</v>
      </c>
      <c r="C32" s="109" t="str">
        <f>Engine!C32</f>
        <v>Sunday</v>
      </c>
      <c r="D32" s="109" t="str">
        <f>Engine!D32</f>
        <v>Westchester SC</v>
      </c>
      <c r="E32" s="110">
        <f>Engine!E32</f>
        <v>0.79166666666666696</v>
      </c>
      <c r="F32" s="111" t="str">
        <f>Engine!F32</f>
        <v>D</v>
      </c>
      <c r="G32" s="112" t="str">
        <f>Engine!G32</f>
        <v>Totals</v>
      </c>
      <c r="H32" s="113" t="s">
        <v>39</v>
      </c>
      <c r="I32" s="114" t="s">
        <v>39</v>
      </c>
      <c r="J32" s="114" t="s">
        <v>39</v>
      </c>
      <c r="K32" s="114" t="s">
        <v>39</v>
      </c>
      <c r="L32" s="114" t="s">
        <v>39</v>
      </c>
      <c r="M32" s="114" t="s">
        <v>39</v>
      </c>
      <c r="N32" s="115" t="s">
        <v>39</v>
      </c>
      <c r="O32" s="116">
        <f>Engine!P32</f>
        <v>17</v>
      </c>
      <c r="P32" s="117">
        <f>Engine!Q32</f>
        <v>119</v>
      </c>
      <c r="Q32" s="117">
        <f>Engine!R32</f>
        <v>34</v>
      </c>
      <c r="R32" s="117">
        <f>Engine!S32</f>
        <v>298</v>
      </c>
      <c r="S32" s="117">
        <f>Engine!T32</f>
        <v>724</v>
      </c>
      <c r="T32" s="117">
        <f>Engine!U32</f>
        <v>350</v>
      </c>
      <c r="U32" s="117">
        <f>Engine!V32</f>
        <v>614</v>
      </c>
      <c r="V32" s="118">
        <f>Engine!W32</f>
        <v>2156</v>
      </c>
      <c r="W32" s="116">
        <f>Engine!X32</f>
        <v>17</v>
      </c>
      <c r="X32" s="117">
        <f>Engine!Y32</f>
        <v>92</v>
      </c>
      <c r="Y32" s="117">
        <f>Engine!Z32</f>
        <v>34</v>
      </c>
      <c r="Z32" s="117">
        <f>Engine!AA32</f>
        <v>226</v>
      </c>
      <c r="AA32" s="117">
        <f>Engine!AB32</f>
        <v>561</v>
      </c>
      <c r="AB32" s="117">
        <f>Engine!AC32</f>
        <v>261</v>
      </c>
      <c r="AC32" s="117">
        <f>Engine!AD32</f>
        <v>466</v>
      </c>
      <c r="AD32" s="118">
        <f>Engine!AE32</f>
        <v>1657</v>
      </c>
      <c r="AE32" s="116">
        <f>Engine!AF32</f>
        <v>0</v>
      </c>
      <c r="AF32" s="117">
        <f>Engine!AG32</f>
        <v>27</v>
      </c>
      <c r="AG32" s="117">
        <f>Engine!AH32</f>
        <v>0</v>
      </c>
      <c r="AH32" s="117">
        <f>Engine!AI32</f>
        <v>72</v>
      </c>
      <c r="AI32" s="117">
        <f>Engine!AJ32</f>
        <v>163</v>
      </c>
      <c r="AJ32" s="117">
        <f>Engine!AK32</f>
        <v>89</v>
      </c>
      <c r="AK32" s="117">
        <f>Engine!AL32</f>
        <v>148</v>
      </c>
      <c r="AL32" s="118">
        <f>Engine!AM32</f>
        <v>2008</v>
      </c>
      <c r="AM32" s="119">
        <f>Engine!AN32</f>
        <v>0</v>
      </c>
      <c r="AN32" s="120">
        <f>Engine!AO32</f>
        <v>744</v>
      </c>
      <c r="AO32" s="120">
        <f>Engine!AP32</f>
        <v>0</v>
      </c>
      <c r="AP32" s="120">
        <f>Engine!AQ32</f>
        <v>1868</v>
      </c>
      <c r="AQ32" s="120">
        <f>Engine!AR32</f>
        <v>3952</v>
      </c>
      <c r="AR32" s="120">
        <f>Engine!AS32</f>
        <v>2152</v>
      </c>
      <c r="AS32" s="120">
        <f>Engine!AT32</f>
        <v>3256</v>
      </c>
      <c r="AT32" s="121">
        <f>Engine!AU32</f>
        <v>11972</v>
      </c>
      <c r="AU32" s="122" t="str">
        <f>Engine!AV32</f>
        <v>No</v>
      </c>
      <c r="AV32" s="123">
        <f t="shared" si="0"/>
        <v>7.2251056125528059</v>
      </c>
    </row>
    <row r="33" spans="1:48" ht="15.75" customHeight="1" thickTop="1" x14ac:dyDescent="0.3">
      <c r="A33" s="381">
        <f>Engine!A33</f>
        <v>4</v>
      </c>
      <c r="B33" s="382">
        <f>Engine!B33</f>
        <v>46151</v>
      </c>
      <c r="C33" s="383" t="str">
        <f>Engine!C33</f>
        <v>Saturday</v>
      </c>
      <c r="D33" s="383" t="str">
        <f>Engine!D33</f>
        <v>Richmond Kickers</v>
      </c>
      <c r="E33" s="384">
        <f>Engine!E33</f>
        <v>0.79166666666666696</v>
      </c>
      <c r="F33" s="385" t="str">
        <f>Engine!F33</f>
        <v>C</v>
      </c>
      <c r="G33" s="386" t="str">
        <f>Engine!G33</f>
        <v>Season</v>
      </c>
      <c r="H33" s="387">
        <f>Engine!I33</f>
        <v>65</v>
      </c>
      <c r="I33" s="388">
        <f>Engine!J33</f>
        <v>55</v>
      </c>
      <c r="J33" s="388">
        <f>Engine!K33</f>
        <v>49</v>
      </c>
      <c r="K33" s="388">
        <f>Engine!L33</f>
        <v>39</v>
      </c>
      <c r="L33" s="388">
        <f>Engine!M33</f>
        <v>23</v>
      </c>
      <c r="M33" s="388">
        <f>Engine!N33</f>
        <v>15</v>
      </c>
      <c r="N33" s="389">
        <f>Engine!O33</f>
        <v>12</v>
      </c>
      <c r="O33" s="390">
        <f>Engine!P33</f>
        <v>17</v>
      </c>
      <c r="P33" s="391">
        <f>Engine!Q33</f>
        <v>119</v>
      </c>
      <c r="Q33" s="391">
        <f>Engine!R33</f>
        <v>34</v>
      </c>
      <c r="R33" s="391">
        <f>Engine!S33</f>
        <v>298</v>
      </c>
      <c r="S33" s="391">
        <f>Engine!T33</f>
        <v>724</v>
      </c>
      <c r="T33" s="391">
        <f>Engine!U33</f>
        <v>350</v>
      </c>
      <c r="U33" s="391">
        <f>Engine!V33</f>
        <v>614</v>
      </c>
      <c r="V33" s="392">
        <f>Engine!W33</f>
        <v>2156</v>
      </c>
      <c r="W33" s="393">
        <f>Engine!X33</f>
        <v>17</v>
      </c>
      <c r="X33" s="394">
        <f>Engine!Y33</f>
        <v>30</v>
      </c>
      <c r="Y33" s="394">
        <f>Engine!Z33</f>
        <v>34</v>
      </c>
      <c r="Z33" s="394">
        <f>Engine!AA33</f>
        <v>60</v>
      </c>
      <c r="AA33" s="394">
        <f>Engine!AB33</f>
        <v>181</v>
      </c>
      <c r="AB33" s="394">
        <f>Engine!AC33</f>
        <v>53</v>
      </c>
      <c r="AC33" s="394">
        <f>Engine!AD33</f>
        <v>123</v>
      </c>
      <c r="AD33" s="395">
        <f>Engine!AE33</f>
        <v>498</v>
      </c>
      <c r="AE33" s="390">
        <f>Engine!AF33</f>
        <v>0</v>
      </c>
      <c r="AF33" s="391">
        <f>Engine!AG33</f>
        <v>89</v>
      </c>
      <c r="AG33" s="391">
        <f>Engine!AH33</f>
        <v>0</v>
      </c>
      <c r="AH33" s="391">
        <f>Engine!AI33</f>
        <v>238</v>
      </c>
      <c r="AI33" s="391">
        <f>Engine!AJ33</f>
        <v>543</v>
      </c>
      <c r="AJ33" s="391">
        <f>Engine!AK33</f>
        <v>297</v>
      </c>
      <c r="AK33" s="391">
        <f>Engine!AL33</f>
        <v>491</v>
      </c>
      <c r="AL33" s="392">
        <f>Engine!AM33</f>
        <v>1665</v>
      </c>
      <c r="AM33" s="396">
        <f>Engine!AN33</f>
        <v>1105</v>
      </c>
      <c r="AN33" s="397">
        <f>Engine!AO33</f>
        <v>1650</v>
      </c>
      <c r="AO33" s="397">
        <f>Engine!AP33</f>
        <v>1666</v>
      </c>
      <c r="AP33" s="397">
        <f>Engine!AQ33</f>
        <v>2340</v>
      </c>
      <c r="AQ33" s="397">
        <f>Engine!AR33</f>
        <v>4163</v>
      </c>
      <c r="AR33" s="397">
        <f>Engine!AS33</f>
        <v>795</v>
      </c>
      <c r="AS33" s="397">
        <f>Engine!AT33</f>
        <v>1476</v>
      </c>
      <c r="AT33" s="398">
        <f>Engine!AU33</f>
        <v>13195</v>
      </c>
      <c r="AU33" s="399" t="str">
        <f>Engine!AV33</f>
        <v>No</v>
      </c>
      <c r="AV33" s="400">
        <f t="shared" si="0"/>
        <v>26.495983935742974</v>
      </c>
    </row>
    <row r="34" spans="1:48" ht="14.4" x14ac:dyDescent="0.3">
      <c r="A34" s="381">
        <f>Engine!A34</f>
        <v>4</v>
      </c>
      <c r="B34" s="382">
        <f>Engine!B34</f>
        <v>46151</v>
      </c>
      <c r="C34" s="383" t="str">
        <f>Engine!C34</f>
        <v>Saturday</v>
      </c>
      <c r="D34" s="383" t="str">
        <f>Engine!D34</f>
        <v>Richmond Kickers</v>
      </c>
      <c r="E34" s="384">
        <f>Engine!E34</f>
        <v>0.79166666666666696</v>
      </c>
      <c r="F34" s="385" t="str">
        <f>Engine!F34</f>
        <v>C</v>
      </c>
      <c r="G34" s="386" t="str">
        <f>Engine!G34</f>
        <v>Group</v>
      </c>
      <c r="H34" s="387">
        <f>Engine!I34</f>
        <v>60</v>
      </c>
      <c r="I34" s="388">
        <f>Engine!J34</f>
        <v>50.5</v>
      </c>
      <c r="J34" s="388">
        <f>Engine!K34</f>
        <v>45</v>
      </c>
      <c r="K34" s="388">
        <f>Engine!L34</f>
        <v>36</v>
      </c>
      <c r="L34" s="388">
        <f>Engine!M34</f>
        <v>21</v>
      </c>
      <c r="M34" s="388">
        <f>Engine!N34</f>
        <v>14</v>
      </c>
      <c r="N34" s="389">
        <f>Engine!O34</f>
        <v>11</v>
      </c>
      <c r="O34" s="390">
        <f>Engine!P34</f>
        <v>17</v>
      </c>
      <c r="P34" s="391">
        <f>Engine!Q34</f>
        <v>119</v>
      </c>
      <c r="Q34" s="391">
        <f>Engine!R34</f>
        <v>34</v>
      </c>
      <c r="R34" s="391">
        <f>Engine!S34</f>
        <v>298</v>
      </c>
      <c r="S34" s="391">
        <f>Engine!T34</f>
        <v>724</v>
      </c>
      <c r="T34" s="391">
        <f>Engine!U34</f>
        <v>350</v>
      </c>
      <c r="U34" s="391">
        <f>Engine!V34</f>
        <v>614</v>
      </c>
      <c r="V34" s="392">
        <f>Engine!W34</f>
        <v>2156</v>
      </c>
      <c r="W34" s="393">
        <f>Engine!X34</f>
        <v>0</v>
      </c>
      <c r="X34" s="394">
        <f>Engine!Y34</f>
        <v>0</v>
      </c>
      <c r="Y34" s="394">
        <f>Engine!Z34</f>
        <v>0</v>
      </c>
      <c r="Z34" s="394">
        <f>Engine!AA34</f>
        <v>29</v>
      </c>
      <c r="AA34" s="394">
        <f>Engine!AB34</f>
        <v>141</v>
      </c>
      <c r="AB34" s="394">
        <f>Engine!AC34</f>
        <v>80</v>
      </c>
      <c r="AC34" s="394">
        <f>Engine!AD34</f>
        <v>200</v>
      </c>
      <c r="AD34" s="395">
        <f>Engine!AE34</f>
        <v>450</v>
      </c>
      <c r="AE34" s="390">
        <f>Engine!AF34</f>
        <v>17</v>
      </c>
      <c r="AF34" s="391">
        <f>Engine!AG34</f>
        <v>119</v>
      </c>
      <c r="AG34" s="391">
        <f>Engine!AH34</f>
        <v>34</v>
      </c>
      <c r="AH34" s="391">
        <f>Engine!AI34</f>
        <v>269</v>
      </c>
      <c r="AI34" s="391">
        <f>Engine!AJ34</f>
        <v>583</v>
      </c>
      <c r="AJ34" s="391">
        <f>Engine!AK34</f>
        <v>270</v>
      </c>
      <c r="AK34" s="391">
        <f>Engine!AL34</f>
        <v>414</v>
      </c>
      <c r="AL34" s="392">
        <f>Engine!AM34</f>
        <v>1742</v>
      </c>
      <c r="AM34" s="396">
        <f>Engine!AN34</f>
        <v>0</v>
      </c>
      <c r="AN34" s="397">
        <f>Engine!AO34</f>
        <v>0</v>
      </c>
      <c r="AO34" s="397">
        <f>Engine!AP34</f>
        <v>0</v>
      </c>
      <c r="AP34" s="397">
        <f>Engine!AQ34</f>
        <v>1044</v>
      </c>
      <c r="AQ34" s="397">
        <f>Engine!AR34</f>
        <v>2961</v>
      </c>
      <c r="AR34" s="397">
        <f>Engine!AS34</f>
        <v>1120</v>
      </c>
      <c r="AS34" s="397">
        <f>Engine!AT34</f>
        <v>2200</v>
      </c>
      <c r="AT34" s="398">
        <f>Engine!AU34</f>
        <v>7325</v>
      </c>
      <c r="AU34" s="399" t="str">
        <f>Engine!AV34</f>
        <v>No</v>
      </c>
      <c r="AV34" s="400">
        <f t="shared" si="0"/>
        <v>16.277777777777779</v>
      </c>
    </row>
    <row r="35" spans="1:48" ht="14.4" x14ac:dyDescent="0.3">
      <c r="A35" s="381">
        <f>Engine!A35</f>
        <v>4</v>
      </c>
      <c r="B35" s="382">
        <f>Engine!B35</f>
        <v>46151</v>
      </c>
      <c r="C35" s="383" t="str">
        <f>Engine!C35</f>
        <v>Saturday</v>
      </c>
      <c r="D35" s="383" t="str">
        <f>Engine!D35</f>
        <v>Richmond Kickers</v>
      </c>
      <c r="E35" s="384">
        <f>Engine!E35</f>
        <v>0.79166666666666696</v>
      </c>
      <c r="F35" s="385" t="str">
        <f>Engine!F35</f>
        <v>C</v>
      </c>
      <c r="G35" s="386" t="str">
        <f>Engine!G35</f>
        <v>Single</v>
      </c>
      <c r="H35" s="387">
        <f>Engine!I35</f>
        <v>65</v>
      </c>
      <c r="I35" s="388">
        <f>Engine!J35</f>
        <v>55</v>
      </c>
      <c r="J35" s="388">
        <f>Engine!K35</f>
        <v>49</v>
      </c>
      <c r="K35" s="388">
        <f>Engine!L35</f>
        <v>39</v>
      </c>
      <c r="L35" s="388">
        <f>Engine!M35</f>
        <v>23</v>
      </c>
      <c r="M35" s="388">
        <f>Engine!N35</f>
        <v>15</v>
      </c>
      <c r="N35" s="389">
        <f>Engine!O35</f>
        <v>12</v>
      </c>
      <c r="O35" s="390">
        <f>Engine!P35</f>
        <v>17</v>
      </c>
      <c r="P35" s="391">
        <f>Engine!Q35</f>
        <v>119</v>
      </c>
      <c r="Q35" s="391">
        <f>Engine!R35</f>
        <v>34</v>
      </c>
      <c r="R35" s="391">
        <f>Engine!S35</f>
        <v>298</v>
      </c>
      <c r="S35" s="391">
        <f>Engine!T35</f>
        <v>724</v>
      </c>
      <c r="T35" s="391">
        <f>Engine!U35</f>
        <v>350</v>
      </c>
      <c r="U35" s="391">
        <f>Engine!V35</f>
        <v>614</v>
      </c>
      <c r="V35" s="392">
        <f>Engine!W35</f>
        <v>2156</v>
      </c>
      <c r="W35" s="393">
        <f>Engine!X35</f>
        <v>0</v>
      </c>
      <c r="X35" s="394">
        <f>Engine!Y35</f>
        <v>46</v>
      </c>
      <c r="Y35" s="394">
        <f>Engine!Z35</f>
        <v>0</v>
      </c>
      <c r="Z35" s="394">
        <f>Engine!AA35</f>
        <v>116</v>
      </c>
      <c r="AA35" s="394">
        <f>Engine!AB35</f>
        <v>188</v>
      </c>
      <c r="AB35" s="394">
        <f>Engine!AC35</f>
        <v>102</v>
      </c>
      <c r="AC35" s="394">
        <f>Engine!AD35</f>
        <v>100</v>
      </c>
      <c r="AD35" s="395">
        <f>Engine!AE35</f>
        <v>552</v>
      </c>
      <c r="AE35" s="390">
        <f>Engine!AF35</f>
        <v>17</v>
      </c>
      <c r="AF35" s="391">
        <f>Engine!AG35</f>
        <v>73</v>
      </c>
      <c r="AG35" s="391">
        <f>Engine!AH35</f>
        <v>34</v>
      </c>
      <c r="AH35" s="391">
        <f>Engine!AI35</f>
        <v>182</v>
      </c>
      <c r="AI35" s="391">
        <f>Engine!AJ35</f>
        <v>536</v>
      </c>
      <c r="AJ35" s="391">
        <f>Engine!AK35</f>
        <v>248</v>
      </c>
      <c r="AK35" s="391">
        <f>Engine!AL35</f>
        <v>514</v>
      </c>
      <c r="AL35" s="392">
        <f>Engine!AM35</f>
        <v>1642</v>
      </c>
      <c r="AM35" s="396">
        <f>Engine!AN35</f>
        <v>0</v>
      </c>
      <c r="AN35" s="397">
        <f>Engine!AO35</f>
        <v>2530</v>
      </c>
      <c r="AO35" s="397">
        <f>Engine!AP35</f>
        <v>0</v>
      </c>
      <c r="AP35" s="397">
        <f>Engine!AQ35</f>
        <v>4524</v>
      </c>
      <c r="AQ35" s="397">
        <f>Engine!AR35</f>
        <v>4324</v>
      </c>
      <c r="AR35" s="397">
        <f>Engine!AS35</f>
        <v>1530</v>
      </c>
      <c r="AS35" s="397">
        <f>Engine!AT35</f>
        <v>1200</v>
      </c>
      <c r="AT35" s="398">
        <f>Engine!AU35</f>
        <v>14108</v>
      </c>
      <c r="AU35" s="399" t="str">
        <f>Engine!AV35</f>
        <v>No</v>
      </c>
      <c r="AV35" s="400">
        <f t="shared" si="0"/>
        <v>25.557971014492754</v>
      </c>
    </row>
    <row r="36" spans="1:48" ht="14.4" x14ac:dyDescent="0.3">
      <c r="A36" s="381">
        <f>Engine!A36</f>
        <v>4</v>
      </c>
      <c r="B36" s="382">
        <f>Engine!B36</f>
        <v>46151</v>
      </c>
      <c r="C36" s="383" t="str">
        <f>Engine!C36</f>
        <v>Saturday</v>
      </c>
      <c r="D36" s="383" t="str">
        <f>Engine!D36</f>
        <v>Richmond Kickers</v>
      </c>
      <c r="E36" s="384">
        <f>Engine!E36</f>
        <v>0.79166666666666696</v>
      </c>
      <c r="F36" s="385" t="str">
        <f>Engine!F36</f>
        <v>C</v>
      </c>
      <c r="G36" s="386" t="str">
        <f>Engine!G36</f>
        <v>Matchday</v>
      </c>
      <c r="H36" s="387">
        <f>Engine!I36</f>
        <v>70</v>
      </c>
      <c r="I36" s="388">
        <f>Engine!J36</f>
        <v>59.5</v>
      </c>
      <c r="J36" s="388">
        <f>Engine!K36</f>
        <v>53</v>
      </c>
      <c r="K36" s="388">
        <f>Engine!L36</f>
        <v>42</v>
      </c>
      <c r="L36" s="388">
        <f>Engine!M36</f>
        <v>25</v>
      </c>
      <c r="M36" s="388">
        <f>Engine!N36</f>
        <v>16</v>
      </c>
      <c r="N36" s="389">
        <f>Engine!O36</f>
        <v>13</v>
      </c>
      <c r="O36" s="390">
        <f>Engine!P36</f>
        <v>17</v>
      </c>
      <c r="P36" s="391">
        <f>Engine!Q36</f>
        <v>119</v>
      </c>
      <c r="Q36" s="391">
        <f>Engine!R36</f>
        <v>34</v>
      </c>
      <c r="R36" s="391">
        <f>Engine!S36</f>
        <v>298</v>
      </c>
      <c r="S36" s="391">
        <f>Engine!T36</f>
        <v>724</v>
      </c>
      <c r="T36" s="391">
        <f>Engine!U36</f>
        <v>350</v>
      </c>
      <c r="U36" s="391">
        <f>Engine!V36</f>
        <v>614</v>
      </c>
      <c r="V36" s="392">
        <f>Engine!W36</f>
        <v>2156</v>
      </c>
      <c r="W36" s="393">
        <f>Engine!X36</f>
        <v>0</v>
      </c>
      <c r="X36" s="394">
        <f>Engine!Y36</f>
        <v>12</v>
      </c>
      <c r="Y36" s="394">
        <f>Engine!Z36</f>
        <v>0</v>
      </c>
      <c r="Z36" s="394">
        <f>Engine!AA36</f>
        <v>10</v>
      </c>
      <c r="AA36" s="394">
        <f>Engine!AB36</f>
        <v>24</v>
      </c>
      <c r="AB36" s="394">
        <f>Engine!AC36</f>
        <v>11</v>
      </c>
      <c r="AC36" s="394">
        <f>Engine!AD36</f>
        <v>20</v>
      </c>
      <c r="AD36" s="395">
        <f>Engine!AE36</f>
        <v>77</v>
      </c>
      <c r="AE36" s="390">
        <f>Engine!AF36</f>
        <v>17</v>
      </c>
      <c r="AF36" s="391">
        <f>Engine!AG36</f>
        <v>107</v>
      </c>
      <c r="AG36" s="391">
        <f>Engine!AH36</f>
        <v>34</v>
      </c>
      <c r="AH36" s="391">
        <f>Engine!AI36</f>
        <v>288</v>
      </c>
      <c r="AI36" s="391">
        <f>Engine!AJ36</f>
        <v>700</v>
      </c>
      <c r="AJ36" s="391">
        <f>Engine!AK36</f>
        <v>339</v>
      </c>
      <c r="AK36" s="391">
        <f>Engine!AL36</f>
        <v>594</v>
      </c>
      <c r="AL36" s="392">
        <f>Engine!AM36</f>
        <v>1562</v>
      </c>
      <c r="AM36" s="396">
        <f>Engine!AN36</f>
        <v>0</v>
      </c>
      <c r="AN36" s="397">
        <f>Engine!AO36</f>
        <v>714</v>
      </c>
      <c r="AO36" s="397">
        <f>Engine!AP36</f>
        <v>0</v>
      </c>
      <c r="AP36" s="397">
        <f>Engine!AQ36</f>
        <v>420</v>
      </c>
      <c r="AQ36" s="397">
        <f>Engine!AR36</f>
        <v>600</v>
      </c>
      <c r="AR36" s="397">
        <f>Engine!AS36</f>
        <v>176</v>
      </c>
      <c r="AS36" s="397">
        <f>Engine!AT36</f>
        <v>260</v>
      </c>
      <c r="AT36" s="398">
        <f>Engine!AU36</f>
        <v>2170</v>
      </c>
      <c r="AU36" s="399" t="str">
        <f>Engine!AV36</f>
        <v>No</v>
      </c>
      <c r="AV36" s="400">
        <f t="shared" si="0"/>
        <v>28.181818181818183</v>
      </c>
    </row>
    <row r="37" spans="1:48" ht="14.4" hidden="1" x14ac:dyDescent="0.3">
      <c r="A37" s="87">
        <f>Engine!A37</f>
        <v>4</v>
      </c>
      <c r="B37" s="88">
        <f>Engine!B37</f>
        <v>46151</v>
      </c>
      <c r="C37" s="89" t="str">
        <f>Engine!C37</f>
        <v>Saturday</v>
      </c>
      <c r="D37" s="89" t="str">
        <f>Engine!D37</f>
        <v>Richmond Kickers</v>
      </c>
      <c r="E37" s="90">
        <f>Engine!E37</f>
        <v>0.79166666666666696</v>
      </c>
      <c r="F37" s="91" t="str">
        <f>Engine!F37</f>
        <v>C</v>
      </c>
      <c r="G37" s="92" t="str">
        <f>Engine!G37</f>
        <v>Sponsor</v>
      </c>
      <c r="H37" s="93">
        <f>Engine!I37</f>
        <v>52</v>
      </c>
      <c r="I37" s="94">
        <f>Engine!J37</f>
        <v>44</v>
      </c>
      <c r="J37" s="94">
        <f>Engine!K37</f>
        <v>39</v>
      </c>
      <c r="K37" s="94">
        <f>Engine!L37</f>
        <v>31</v>
      </c>
      <c r="L37" s="94">
        <f>Engine!M37</f>
        <v>18.5</v>
      </c>
      <c r="M37" s="94">
        <f>Engine!N37</f>
        <v>12</v>
      </c>
      <c r="N37" s="95">
        <f>Engine!O37</f>
        <v>9.5</v>
      </c>
      <c r="O37" s="96">
        <f>Engine!P37</f>
        <v>17</v>
      </c>
      <c r="P37" s="97">
        <f>Engine!Q37</f>
        <v>119</v>
      </c>
      <c r="Q37" s="97">
        <f>Engine!R37</f>
        <v>34</v>
      </c>
      <c r="R37" s="97">
        <f>Engine!S37</f>
        <v>298</v>
      </c>
      <c r="S37" s="97">
        <f>Engine!T37</f>
        <v>724</v>
      </c>
      <c r="T37" s="97">
        <f>Engine!U37</f>
        <v>350</v>
      </c>
      <c r="U37" s="97">
        <f>Engine!V37</f>
        <v>614</v>
      </c>
      <c r="V37" s="98">
        <f>Engine!W37</f>
        <v>2156</v>
      </c>
      <c r="W37" s="99">
        <f>Engine!X37</f>
        <v>0</v>
      </c>
      <c r="X37" s="100">
        <f>Engine!Y37</f>
        <v>0</v>
      </c>
      <c r="Y37" s="100">
        <f>Engine!Z37</f>
        <v>0</v>
      </c>
      <c r="Z37" s="100">
        <f>Engine!AA37</f>
        <v>0</v>
      </c>
      <c r="AA37" s="100">
        <f>Engine!AB37</f>
        <v>0</v>
      </c>
      <c r="AB37" s="100">
        <f>Engine!AC37</f>
        <v>0</v>
      </c>
      <c r="AC37" s="100">
        <f>Engine!AD37</f>
        <v>0</v>
      </c>
      <c r="AD37" s="101">
        <f>Engine!AE37</f>
        <v>0</v>
      </c>
      <c r="AE37" s="96">
        <f>Engine!AF37</f>
        <v>17</v>
      </c>
      <c r="AF37" s="97">
        <f>Engine!AG37</f>
        <v>119</v>
      </c>
      <c r="AG37" s="97">
        <f>Engine!AH37</f>
        <v>34</v>
      </c>
      <c r="AH37" s="97">
        <f>Engine!AI37</f>
        <v>298</v>
      </c>
      <c r="AI37" s="97">
        <f>Engine!AJ37</f>
        <v>724</v>
      </c>
      <c r="AJ37" s="97">
        <f>Engine!AK37</f>
        <v>350</v>
      </c>
      <c r="AK37" s="97">
        <f>Engine!AL37</f>
        <v>614</v>
      </c>
      <c r="AL37" s="98">
        <f>Engine!AM37</f>
        <v>1542</v>
      </c>
      <c r="AM37" s="102">
        <f>Engine!AN37</f>
        <v>0</v>
      </c>
      <c r="AN37" s="103">
        <f>Engine!AO37</f>
        <v>0</v>
      </c>
      <c r="AO37" s="103">
        <f>Engine!AP37</f>
        <v>0</v>
      </c>
      <c r="AP37" s="103">
        <f>Engine!AQ37</f>
        <v>0</v>
      </c>
      <c r="AQ37" s="103">
        <f>Engine!AR37</f>
        <v>0</v>
      </c>
      <c r="AR37" s="103">
        <f>Engine!AS37</f>
        <v>0</v>
      </c>
      <c r="AS37" s="103">
        <f>Engine!AT37</f>
        <v>0</v>
      </c>
      <c r="AT37" s="104">
        <f>Engine!AU37</f>
        <v>0</v>
      </c>
      <c r="AU37" s="105" t="str">
        <f>Engine!AV37</f>
        <v>No</v>
      </c>
      <c r="AV37" s="95" t="str">
        <f t="shared" si="0"/>
        <v/>
      </c>
    </row>
    <row r="38" spans="1:48" ht="14.4" hidden="1" x14ac:dyDescent="0.3">
      <c r="A38" s="87">
        <f>Engine!A38</f>
        <v>4</v>
      </c>
      <c r="B38" s="88">
        <f>Engine!B38</f>
        <v>46151</v>
      </c>
      <c r="C38" s="89" t="str">
        <f>Engine!C38</f>
        <v>Saturday</v>
      </c>
      <c r="D38" s="89" t="str">
        <f>Engine!D38</f>
        <v>Richmond Kickers</v>
      </c>
      <c r="E38" s="90">
        <f>Engine!E38</f>
        <v>0.79166666666666696</v>
      </c>
      <c r="F38" s="91" t="str">
        <f>Engine!F38</f>
        <v>C</v>
      </c>
      <c r="G38" s="92" t="str">
        <f>Engine!G38</f>
        <v>Comp</v>
      </c>
      <c r="H38" s="93">
        <f>Engine!I38</f>
        <v>0</v>
      </c>
      <c r="I38" s="94">
        <f>Engine!J38</f>
        <v>0</v>
      </c>
      <c r="J38" s="94">
        <f>Engine!K38</f>
        <v>0</v>
      </c>
      <c r="K38" s="94">
        <f>Engine!L38</f>
        <v>0</v>
      </c>
      <c r="L38" s="94">
        <f>Engine!M38</f>
        <v>0</v>
      </c>
      <c r="M38" s="94">
        <f>Engine!N38</f>
        <v>0</v>
      </c>
      <c r="N38" s="95">
        <f>Engine!O38</f>
        <v>0</v>
      </c>
      <c r="O38" s="96">
        <f>Engine!P38</f>
        <v>17</v>
      </c>
      <c r="P38" s="97">
        <f>Engine!Q38</f>
        <v>119</v>
      </c>
      <c r="Q38" s="97">
        <f>Engine!R38</f>
        <v>34</v>
      </c>
      <c r="R38" s="97">
        <f>Engine!S38</f>
        <v>298</v>
      </c>
      <c r="S38" s="97">
        <f>Engine!T38</f>
        <v>724</v>
      </c>
      <c r="T38" s="97">
        <f>Engine!U38</f>
        <v>350</v>
      </c>
      <c r="U38" s="97">
        <f>Engine!V38</f>
        <v>614</v>
      </c>
      <c r="V38" s="98">
        <f>Engine!W38</f>
        <v>2156</v>
      </c>
      <c r="W38" s="99">
        <f>Engine!X38</f>
        <v>0</v>
      </c>
      <c r="X38" s="100">
        <f>Engine!Y38</f>
        <v>0</v>
      </c>
      <c r="Y38" s="100">
        <f>Engine!Z38</f>
        <v>0</v>
      </c>
      <c r="Z38" s="100">
        <f>Engine!AA38</f>
        <v>0</v>
      </c>
      <c r="AA38" s="100">
        <f>Engine!AB38</f>
        <v>0</v>
      </c>
      <c r="AB38" s="100">
        <f>Engine!AC38</f>
        <v>0</v>
      </c>
      <c r="AC38" s="100">
        <f>Engine!AD38</f>
        <v>0</v>
      </c>
      <c r="AD38" s="101">
        <f>Engine!AE38</f>
        <v>0</v>
      </c>
      <c r="AE38" s="96">
        <f>Engine!AF38</f>
        <v>17</v>
      </c>
      <c r="AF38" s="97">
        <f>Engine!AG38</f>
        <v>119</v>
      </c>
      <c r="AG38" s="97">
        <f>Engine!AH38</f>
        <v>34</v>
      </c>
      <c r="AH38" s="97">
        <f>Engine!AI38</f>
        <v>298</v>
      </c>
      <c r="AI38" s="97">
        <f>Engine!AJ38</f>
        <v>724</v>
      </c>
      <c r="AJ38" s="97">
        <f>Engine!AK38</f>
        <v>350</v>
      </c>
      <c r="AK38" s="97">
        <f>Engine!AL38</f>
        <v>614</v>
      </c>
      <c r="AL38" s="98">
        <f>Engine!AM38</f>
        <v>1542</v>
      </c>
      <c r="AM38" s="102">
        <f>Engine!AN38</f>
        <v>0</v>
      </c>
      <c r="AN38" s="103">
        <f>Engine!AO38</f>
        <v>0</v>
      </c>
      <c r="AO38" s="103">
        <f>Engine!AP38</f>
        <v>0</v>
      </c>
      <c r="AP38" s="103">
        <f>Engine!AQ38</f>
        <v>0</v>
      </c>
      <c r="AQ38" s="103">
        <f>Engine!AR38</f>
        <v>0</v>
      </c>
      <c r="AR38" s="103">
        <f>Engine!AS38</f>
        <v>0</v>
      </c>
      <c r="AS38" s="103">
        <f>Engine!AT38</f>
        <v>0</v>
      </c>
      <c r="AT38" s="104">
        <f>Engine!AU38</f>
        <v>0</v>
      </c>
      <c r="AU38" s="105" t="str">
        <f>Engine!AV38</f>
        <v>No</v>
      </c>
      <c r="AV38" s="95" t="str">
        <f t="shared" si="0"/>
        <v/>
      </c>
    </row>
    <row r="39" spans="1:48" ht="14.4" hidden="1" x14ac:dyDescent="0.3">
      <c r="A39" s="87">
        <f>Engine!A39</f>
        <v>4</v>
      </c>
      <c r="B39" s="88">
        <f>Engine!B39</f>
        <v>46151</v>
      </c>
      <c r="C39" s="89" t="str">
        <f>Engine!C39</f>
        <v>Saturday</v>
      </c>
      <c r="D39" s="89" t="str">
        <f>Engine!D39</f>
        <v>Richmond Kickers</v>
      </c>
      <c r="E39" s="90">
        <f>Engine!E39</f>
        <v>0.79166666666666696</v>
      </c>
      <c r="F39" s="91" t="str">
        <f>Engine!F39</f>
        <v>C</v>
      </c>
      <c r="G39" s="92" t="str">
        <f>Engine!G39</f>
        <v>Promo1</v>
      </c>
      <c r="H39" s="93">
        <f>Engine!I39</f>
        <v>0</v>
      </c>
      <c r="I39" s="94">
        <f>Engine!J39</f>
        <v>0</v>
      </c>
      <c r="J39" s="94">
        <f>Engine!K39</f>
        <v>0</v>
      </c>
      <c r="K39" s="94">
        <f>Engine!L39</f>
        <v>0</v>
      </c>
      <c r="L39" s="94">
        <f>Engine!M39</f>
        <v>0</v>
      </c>
      <c r="M39" s="94">
        <f>Engine!N39</f>
        <v>0</v>
      </c>
      <c r="N39" s="95">
        <f>Engine!O39</f>
        <v>0</v>
      </c>
      <c r="O39" s="96">
        <f>Engine!P39</f>
        <v>17</v>
      </c>
      <c r="P39" s="97">
        <f>Engine!Q39</f>
        <v>119</v>
      </c>
      <c r="Q39" s="97">
        <f>Engine!R39</f>
        <v>34</v>
      </c>
      <c r="R39" s="97">
        <f>Engine!S39</f>
        <v>298</v>
      </c>
      <c r="S39" s="97">
        <f>Engine!T39</f>
        <v>724</v>
      </c>
      <c r="T39" s="97">
        <f>Engine!U39</f>
        <v>350</v>
      </c>
      <c r="U39" s="97">
        <f>Engine!V39</f>
        <v>614</v>
      </c>
      <c r="V39" s="98">
        <f>Engine!W39</f>
        <v>2156</v>
      </c>
      <c r="W39" s="99">
        <f>Engine!X39</f>
        <v>0</v>
      </c>
      <c r="X39" s="100">
        <f>Engine!Y39</f>
        <v>0</v>
      </c>
      <c r="Y39" s="100">
        <f>Engine!Z39</f>
        <v>0</v>
      </c>
      <c r="Z39" s="100">
        <f>Engine!AA39</f>
        <v>0</v>
      </c>
      <c r="AA39" s="100">
        <f>Engine!AB39</f>
        <v>0</v>
      </c>
      <c r="AB39" s="100">
        <f>Engine!AC39</f>
        <v>0</v>
      </c>
      <c r="AC39" s="100">
        <f>Engine!AD39</f>
        <v>0</v>
      </c>
      <c r="AD39" s="101">
        <f>Engine!AE39</f>
        <v>0</v>
      </c>
      <c r="AE39" s="96">
        <f>Engine!AF39</f>
        <v>17</v>
      </c>
      <c r="AF39" s="97">
        <f>Engine!AG39</f>
        <v>119</v>
      </c>
      <c r="AG39" s="97">
        <f>Engine!AH39</f>
        <v>34</v>
      </c>
      <c r="AH39" s="97">
        <f>Engine!AI39</f>
        <v>298</v>
      </c>
      <c r="AI39" s="97">
        <f>Engine!AJ39</f>
        <v>724</v>
      </c>
      <c r="AJ39" s="97">
        <f>Engine!AK39</f>
        <v>350</v>
      </c>
      <c r="AK39" s="97">
        <f>Engine!AL39</f>
        <v>614</v>
      </c>
      <c r="AL39" s="98">
        <f>Engine!AM39</f>
        <v>1542</v>
      </c>
      <c r="AM39" s="102">
        <f>Engine!AN39</f>
        <v>0</v>
      </c>
      <c r="AN39" s="103">
        <f>Engine!AO39</f>
        <v>0</v>
      </c>
      <c r="AO39" s="103">
        <f>Engine!AP39</f>
        <v>0</v>
      </c>
      <c r="AP39" s="103">
        <f>Engine!AQ39</f>
        <v>0</v>
      </c>
      <c r="AQ39" s="103">
        <f>Engine!AR39</f>
        <v>0</v>
      </c>
      <c r="AR39" s="103">
        <f>Engine!AS39</f>
        <v>0</v>
      </c>
      <c r="AS39" s="103">
        <f>Engine!AT39</f>
        <v>0</v>
      </c>
      <c r="AT39" s="104">
        <f>Engine!AU39</f>
        <v>0</v>
      </c>
      <c r="AU39" s="105" t="str">
        <f>Engine!AV39</f>
        <v>No</v>
      </c>
      <c r="AV39" s="95" t="str">
        <f t="shared" si="0"/>
        <v/>
      </c>
    </row>
    <row r="40" spans="1:48" ht="14.4" hidden="1" x14ac:dyDescent="0.3">
      <c r="A40" s="87">
        <f>Engine!A40</f>
        <v>4</v>
      </c>
      <c r="B40" s="88">
        <f>Engine!B40</f>
        <v>46151</v>
      </c>
      <c r="C40" s="89" t="str">
        <f>Engine!C40</f>
        <v>Saturday</v>
      </c>
      <c r="D40" s="89" t="str">
        <f>Engine!D40</f>
        <v>Richmond Kickers</v>
      </c>
      <c r="E40" s="90">
        <f>Engine!E40</f>
        <v>0.79166666666666696</v>
      </c>
      <c r="F40" s="91" t="str">
        <f>Engine!F40</f>
        <v>C</v>
      </c>
      <c r="G40" s="92" t="str">
        <f>Engine!G40</f>
        <v>Promo2</v>
      </c>
      <c r="H40" s="93">
        <f>Engine!I40</f>
        <v>0</v>
      </c>
      <c r="I40" s="94">
        <f>Engine!J40</f>
        <v>0</v>
      </c>
      <c r="J40" s="94">
        <f>Engine!K40</f>
        <v>0</v>
      </c>
      <c r="K40" s="94">
        <f>Engine!L40</f>
        <v>0</v>
      </c>
      <c r="L40" s="94">
        <f>Engine!M40</f>
        <v>0</v>
      </c>
      <c r="M40" s="94">
        <f>Engine!N40</f>
        <v>0</v>
      </c>
      <c r="N40" s="95">
        <f>Engine!O40</f>
        <v>0</v>
      </c>
      <c r="O40" s="96">
        <f>Engine!P40</f>
        <v>17</v>
      </c>
      <c r="P40" s="97">
        <f>Engine!Q40</f>
        <v>119</v>
      </c>
      <c r="Q40" s="97">
        <f>Engine!R40</f>
        <v>34</v>
      </c>
      <c r="R40" s="97">
        <f>Engine!S40</f>
        <v>298</v>
      </c>
      <c r="S40" s="97">
        <f>Engine!T40</f>
        <v>724</v>
      </c>
      <c r="T40" s="97">
        <f>Engine!U40</f>
        <v>350</v>
      </c>
      <c r="U40" s="97">
        <f>Engine!V40</f>
        <v>614</v>
      </c>
      <c r="V40" s="98">
        <f>Engine!W40</f>
        <v>2156</v>
      </c>
      <c r="W40" s="99">
        <f>Engine!X40</f>
        <v>0</v>
      </c>
      <c r="X40" s="100">
        <f>Engine!Y40</f>
        <v>0</v>
      </c>
      <c r="Y40" s="100">
        <f>Engine!Z40</f>
        <v>0</v>
      </c>
      <c r="Z40" s="100">
        <f>Engine!AA40</f>
        <v>0</v>
      </c>
      <c r="AA40" s="100">
        <f>Engine!AB40</f>
        <v>0</v>
      </c>
      <c r="AB40" s="100">
        <f>Engine!AC40</f>
        <v>0</v>
      </c>
      <c r="AC40" s="100">
        <f>Engine!AD40</f>
        <v>0</v>
      </c>
      <c r="AD40" s="101">
        <f>Engine!AE40</f>
        <v>0</v>
      </c>
      <c r="AE40" s="96">
        <f>Engine!AF40</f>
        <v>17</v>
      </c>
      <c r="AF40" s="97">
        <f>Engine!AG40</f>
        <v>119</v>
      </c>
      <c r="AG40" s="97">
        <f>Engine!AH40</f>
        <v>34</v>
      </c>
      <c r="AH40" s="97">
        <f>Engine!AI40</f>
        <v>298</v>
      </c>
      <c r="AI40" s="97">
        <f>Engine!AJ40</f>
        <v>724</v>
      </c>
      <c r="AJ40" s="97">
        <f>Engine!AK40</f>
        <v>350</v>
      </c>
      <c r="AK40" s="97">
        <f>Engine!AL40</f>
        <v>614</v>
      </c>
      <c r="AL40" s="98">
        <f>Engine!AM40</f>
        <v>1542</v>
      </c>
      <c r="AM40" s="102">
        <f>Engine!AN40</f>
        <v>0</v>
      </c>
      <c r="AN40" s="103">
        <f>Engine!AO40</f>
        <v>0</v>
      </c>
      <c r="AO40" s="103">
        <f>Engine!AP40</f>
        <v>0</v>
      </c>
      <c r="AP40" s="103">
        <f>Engine!AQ40</f>
        <v>0</v>
      </c>
      <c r="AQ40" s="103">
        <f>Engine!AR40</f>
        <v>0</v>
      </c>
      <c r="AR40" s="103">
        <f>Engine!AS40</f>
        <v>0</v>
      </c>
      <c r="AS40" s="103">
        <f>Engine!AT40</f>
        <v>0</v>
      </c>
      <c r="AT40" s="104">
        <f>Engine!AU40</f>
        <v>0</v>
      </c>
      <c r="AU40" s="105" t="str">
        <f>Engine!AV40</f>
        <v>No</v>
      </c>
      <c r="AV40" s="95" t="str">
        <f t="shared" si="0"/>
        <v/>
      </c>
    </row>
    <row r="41" spans="1:48" ht="14.4" hidden="1" x14ac:dyDescent="0.3">
      <c r="A41" s="87">
        <f>Engine!A41</f>
        <v>4</v>
      </c>
      <c r="B41" s="88">
        <f>Engine!B41</f>
        <v>46151</v>
      </c>
      <c r="C41" s="89" t="str">
        <f>Engine!C41</f>
        <v>Saturday</v>
      </c>
      <c r="D41" s="89" t="str">
        <f>Engine!D41</f>
        <v>Richmond Kickers</v>
      </c>
      <c r="E41" s="90">
        <f>Engine!E41</f>
        <v>0.79166666666666696</v>
      </c>
      <c r="F41" s="91" t="str">
        <f>Engine!F41</f>
        <v>C</v>
      </c>
      <c r="G41" s="92" t="str">
        <f>Engine!G41</f>
        <v>Promo3</v>
      </c>
      <c r="H41" s="93">
        <f>Engine!I41</f>
        <v>0</v>
      </c>
      <c r="I41" s="94">
        <f>Engine!J41</f>
        <v>0</v>
      </c>
      <c r="J41" s="94">
        <f>Engine!K41</f>
        <v>0</v>
      </c>
      <c r="K41" s="94">
        <f>Engine!L41</f>
        <v>0</v>
      </c>
      <c r="L41" s="94">
        <f>Engine!M41</f>
        <v>0</v>
      </c>
      <c r="M41" s="94">
        <f>Engine!N41</f>
        <v>0</v>
      </c>
      <c r="N41" s="95">
        <f>Engine!O41</f>
        <v>0</v>
      </c>
      <c r="O41" s="96">
        <f>Engine!P41</f>
        <v>17</v>
      </c>
      <c r="P41" s="97">
        <f>Engine!Q41</f>
        <v>119</v>
      </c>
      <c r="Q41" s="97">
        <f>Engine!R41</f>
        <v>34</v>
      </c>
      <c r="R41" s="97">
        <f>Engine!S41</f>
        <v>298</v>
      </c>
      <c r="S41" s="97">
        <f>Engine!T41</f>
        <v>724</v>
      </c>
      <c r="T41" s="97">
        <f>Engine!U41</f>
        <v>350</v>
      </c>
      <c r="U41" s="97">
        <f>Engine!V41</f>
        <v>614</v>
      </c>
      <c r="V41" s="98">
        <f>Engine!W41</f>
        <v>2156</v>
      </c>
      <c r="W41" s="99">
        <f>Engine!X41</f>
        <v>0</v>
      </c>
      <c r="X41" s="100">
        <f>Engine!Y41</f>
        <v>0</v>
      </c>
      <c r="Y41" s="100">
        <f>Engine!Z41</f>
        <v>0</v>
      </c>
      <c r="Z41" s="100">
        <f>Engine!AA41</f>
        <v>0</v>
      </c>
      <c r="AA41" s="100">
        <f>Engine!AB41</f>
        <v>0</v>
      </c>
      <c r="AB41" s="100">
        <f>Engine!AC41</f>
        <v>0</v>
      </c>
      <c r="AC41" s="100">
        <f>Engine!AD41</f>
        <v>0</v>
      </c>
      <c r="AD41" s="101">
        <f>Engine!AE41</f>
        <v>0</v>
      </c>
      <c r="AE41" s="96">
        <f>Engine!AF41</f>
        <v>17</v>
      </c>
      <c r="AF41" s="97">
        <f>Engine!AG41</f>
        <v>119</v>
      </c>
      <c r="AG41" s="97">
        <f>Engine!AH41</f>
        <v>34</v>
      </c>
      <c r="AH41" s="97">
        <f>Engine!AI41</f>
        <v>298</v>
      </c>
      <c r="AI41" s="97">
        <f>Engine!AJ41</f>
        <v>724</v>
      </c>
      <c r="AJ41" s="97">
        <f>Engine!AK41</f>
        <v>350</v>
      </c>
      <c r="AK41" s="97">
        <f>Engine!AL41</f>
        <v>614</v>
      </c>
      <c r="AL41" s="98">
        <f>Engine!AM41</f>
        <v>1542</v>
      </c>
      <c r="AM41" s="102">
        <f>Engine!AN41</f>
        <v>0</v>
      </c>
      <c r="AN41" s="103">
        <f>Engine!AO41</f>
        <v>0</v>
      </c>
      <c r="AO41" s="103">
        <f>Engine!AP41</f>
        <v>0</v>
      </c>
      <c r="AP41" s="103">
        <f>Engine!AQ41</f>
        <v>0</v>
      </c>
      <c r="AQ41" s="103">
        <f>Engine!AR41</f>
        <v>0</v>
      </c>
      <c r="AR41" s="103">
        <f>Engine!AS41</f>
        <v>0</v>
      </c>
      <c r="AS41" s="103">
        <f>Engine!AT41</f>
        <v>0</v>
      </c>
      <c r="AT41" s="104">
        <f>Engine!AU41</f>
        <v>0</v>
      </c>
      <c r="AU41" s="105" t="str">
        <f>Engine!AV41</f>
        <v>No</v>
      </c>
      <c r="AV41" s="95" t="str">
        <f t="shared" si="0"/>
        <v/>
      </c>
    </row>
    <row r="42" spans="1:48" ht="15.75" customHeight="1" thickBot="1" x14ac:dyDescent="0.35">
      <c r="A42" s="107">
        <f>Engine!A42</f>
        <v>4</v>
      </c>
      <c r="B42" s="108">
        <f>Engine!B42</f>
        <v>46151</v>
      </c>
      <c r="C42" s="109" t="str">
        <f>Engine!C42</f>
        <v>Saturday</v>
      </c>
      <c r="D42" s="109" t="str">
        <f>Engine!D42</f>
        <v>Richmond Kickers</v>
      </c>
      <c r="E42" s="110">
        <f>Engine!E42</f>
        <v>0.79166666666666696</v>
      </c>
      <c r="F42" s="111" t="str">
        <f>Engine!F42</f>
        <v>C</v>
      </c>
      <c r="G42" s="112" t="str">
        <f>Engine!G42</f>
        <v>Totals</v>
      </c>
      <c r="H42" s="113" t="s">
        <v>39</v>
      </c>
      <c r="I42" s="114" t="s">
        <v>39</v>
      </c>
      <c r="J42" s="114" t="s">
        <v>39</v>
      </c>
      <c r="K42" s="114" t="s">
        <v>39</v>
      </c>
      <c r="L42" s="114" t="s">
        <v>39</v>
      </c>
      <c r="M42" s="114" t="s">
        <v>39</v>
      </c>
      <c r="N42" s="115" t="s">
        <v>39</v>
      </c>
      <c r="O42" s="116">
        <f>Engine!P42</f>
        <v>17</v>
      </c>
      <c r="P42" s="117">
        <f>Engine!Q42</f>
        <v>119</v>
      </c>
      <c r="Q42" s="117">
        <f>Engine!R42</f>
        <v>34</v>
      </c>
      <c r="R42" s="117">
        <f>Engine!S42</f>
        <v>298</v>
      </c>
      <c r="S42" s="117">
        <f>Engine!T42</f>
        <v>724</v>
      </c>
      <c r="T42" s="117">
        <f>Engine!U42</f>
        <v>350</v>
      </c>
      <c r="U42" s="117">
        <f>Engine!V42</f>
        <v>614</v>
      </c>
      <c r="V42" s="118">
        <f>Engine!W42</f>
        <v>2156</v>
      </c>
      <c r="W42" s="116">
        <f>Engine!X42</f>
        <v>17</v>
      </c>
      <c r="X42" s="117">
        <f>Engine!Y42</f>
        <v>88</v>
      </c>
      <c r="Y42" s="117">
        <f>Engine!Z42</f>
        <v>34</v>
      </c>
      <c r="Z42" s="117">
        <f>Engine!AA42</f>
        <v>215</v>
      </c>
      <c r="AA42" s="117">
        <f>Engine!AB42</f>
        <v>534</v>
      </c>
      <c r="AB42" s="117">
        <f>Engine!AC42</f>
        <v>246</v>
      </c>
      <c r="AC42" s="117">
        <f>Engine!AD42</f>
        <v>443</v>
      </c>
      <c r="AD42" s="118">
        <f>Engine!AE42</f>
        <v>1577</v>
      </c>
      <c r="AE42" s="116">
        <f>Engine!AF42</f>
        <v>0</v>
      </c>
      <c r="AF42" s="117">
        <f>Engine!AG42</f>
        <v>31</v>
      </c>
      <c r="AG42" s="117">
        <f>Engine!AH42</f>
        <v>0</v>
      </c>
      <c r="AH42" s="117">
        <f>Engine!AI42</f>
        <v>83</v>
      </c>
      <c r="AI42" s="117">
        <f>Engine!AJ42</f>
        <v>190</v>
      </c>
      <c r="AJ42" s="117">
        <f>Engine!AK42</f>
        <v>104</v>
      </c>
      <c r="AK42" s="117">
        <f>Engine!AL42</f>
        <v>171</v>
      </c>
      <c r="AL42" s="118">
        <f>Engine!AM42</f>
        <v>1985</v>
      </c>
      <c r="AM42" s="119">
        <f>Engine!AN42</f>
        <v>1105</v>
      </c>
      <c r="AN42" s="120">
        <f>Engine!AO42</f>
        <v>4894</v>
      </c>
      <c r="AO42" s="120">
        <f>Engine!AP42</f>
        <v>1666</v>
      </c>
      <c r="AP42" s="120">
        <f>Engine!AQ42</f>
        <v>8328</v>
      </c>
      <c r="AQ42" s="120">
        <f>Engine!AR42</f>
        <v>12048</v>
      </c>
      <c r="AR42" s="120">
        <f>Engine!AS42</f>
        <v>3621</v>
      </c>
      <c r="AS42" s="120">
        <f>Engine!AT42</f>
        <v>5136</v>
      </c>
      <c r="AT42" s="121">
        <f>Engine!AU42</f>
        <v>36798</v>
      </c>
      <c r="AU42" s="122" t="str">
        <f>Engine!AV42</f>
        <v>No</v>
      </c>
      <c r="AV42" s="123">
        <f t="shared" si="0"/>
        <v>23.33417882054534</v>
      </c>
    </row>
    <row r="43" spans="1:48" s="63" customFormat="1" ht="15.75" customHeight="1" thickTop="1" x14ac:dyDescent="0.3">
      <c r="A43" s="124">
        <f>Engine!A43</f>
        <v>5</v>
      </c>
      <c r="B43" s="125">
        <f>Engine!B43</f>
        <v>46176</v>
      </c>
      <c r="C43" s="126" t="str">
        <f>Engine!C43</f>
        <v>Wednesday</v>
      </c>
      <c r="D43" s="126" t="str">
        <f>Engine!D43</f>
        <v>Forward Madison FC</v>
      </c>
      <c r="E43" s="127">
        <f>Engine!E43</f>
        <v>0.79166666666666696</v>
      </c>
      <c r="F43" s="128" t="str">
        <f>Engine!F43</f>
        <v>A</v>
      </c>
      <c r="G43" s="129" t="str">
        <f>Engine!G43</f>
        <v>Season</v>
      </c>
      <c r="H43" s="130">
        <f>Engine!I43</f>
        <v>65</v>
      </c>
      <c r="I43" s="131">
        <f>Engine!J43</f>
        <v>55</v>
      </c>
      <c r="J43" s="131">
        <f>Engine!K43</f>
        <v>49</v>
      </c>
      <c r="K43" s="131">
        <f>Engine!L43</f>
        <v>39</v>
      </c>
      <c r="L43" s="131">
        <f>Engine!M43</f>
        <v>23</v>
      </c>
      <c r="M43" s="131">
        <f>Engine!N43</f>
        <v>15</v>
      </c>
      <c r="N43" s="132">
        <f>Engine!O43</f>
        <v>12</v>
      </c>
      <c r="O43" s="133">
        <f>Engine!P43</f>
        <v>68</v>
      </c>
      <c r="P43" s="134">
        <f>Engine!Q43</f>
        <v>422</v>
      </c>
      <c r="Q43" s="134">
        <f>Engine!R43</f>
        <v>70</v>
      </c>
      <c r="R43" s="134">
        <f>Engine!S43</f>
        <v>658</v>
      </c>
      <c r="S43" s="134">
        <f>Engine!T43</f>
        <v>1120</v>
      </c>
      <c r="T43" s="134">
        <f>Engine!U43</f>
        <v>746</v>
      </c>
      <c r="U43" s="134">
        <f>Engine!V43</f>
        <v>922</v>
      </c>
      <c r="V43" s="135">
        <f>Engine!W43</f>
        <v>4006</v>
      </c>
      <c r="W43" s="136">
        <f>Engine!X43</f>
        <v>68</v>
      </c>
      <c r="X43" s="137">
        <f>Engine!Y43</f>
        <v>106</v>
      </c>
      <c r="Y43" s="137">
        <f>Engine!Z43</f>
        <v>70</v>
      </c>
      <c r="Z43" s="137">
        <f>Engine!AA43</f>
        <v>132</v>
      </c>
      <c r="AA43" s="137">
        <f>Engine!AB43</f>
        <v>280</v>
      </c>
      <c r="AB43" s="137">
        <f>Engine!AC43</f>
        <v>112</v>
      </c>
      <c r="AC43" s="137">
        <f>Engine!AD43</f>
        <v>184</v>
      </c>
      <c r="AD43" s="138">
        <f>Engine!AE43</f>
        <v>952</v>
      </c>
      <c r="AE43" s="133">
        <f>Engine!AF43</f>
        <v>0</v>
      </c>
      <c r="AF43" s="134">
        <f>Engine!AG43</f>
        <v>316</v>
      </c>
      <c r="AG43" s="134">
        <f>Engine!AH43</f>
        <v>0</v>
      </c>
      <c r="AH43" s="134">
        <f>Engine!AI43</f>
        <v>526</v>
      </c>
      <c r="AI43" s="134">
        <f>Engine!AJ43</f>
        <v>840</v>
      </c>
      <c r="AJ43" s="134">
        <f>Engine!AK43</f>
        <v>634</v>
      </c>
      <c r="AK43" s="134">
        <f>Engine!AL43</f>
        <v>738</v>
      </c>
      <c r="AL43" s="135">
        <f>Engine!AM43</f>
        <v>3268</v>
      </c>
      <c r="AM43" s="139">
        <f>Engine!AN43</f>
        <v>4420</v>
      </c>
      <c r="AN43" s="140">
        <f>Engine!AO43</f>
        <v>5830</v>
      </c>
      <c r="AO43" s="140">
        <f>Engine!AP43</f>
        <v>3430</v>
      </c>
      <c r="AP43" s="140">
        <f>Engine!AQ43</f>
        <v>5148</v>
      </c>
      <c r="AQ43" s="140">
        <f>Engine!AR43</f>
        <v>6440</v>
      </c>
      <c r="AR43" s="140">
        <f>Engine!AS43</f>
        <v>1680</v>
      </c>
      <c r="AS43" s="140">
        <f>Engine!AT43</f>
        <v>2208</v>
      </c>
      <c r="AT43" s="141">
        <f>Engine!AU43</f>
        <v>29156</v>
      </c>
      <c r="AU43" s="142" t="str">
        <f>Engine!AV43</f>
        <v>Yes</v>
      </c>
      <c r="AV43" s="143">
        <f t="shared" si="0"/>
        <v>30.626050420168067</v>
      </c>
    </row>
    <row r="44" spans="1:48" s="63" customFormat="1" ht="14.4" x14ac:dyDescent="0.3">
      <c r="A44" s="124">
        <f>Engine!A44</f>
        <v>5</v>
      </c>
      <c r="B44" s="125">
        <f>Engine!B44</f>
        <v>46176</v>
      </c>
      <c r="C44" s="126" t="str">
        <f>Engine!C44</f>
        <v>Wednesday</v>
      </c>
      <c r="D44" s="126" t="str">
        <f>Engine!D44</f>
        <v>Forward Madison FC</v>
      </c>
      <c r="E44" s="127">
        <f>Engine!E44</f>
        <v>0.79166666666666696</v>
      </c>
      <c r="F44" s="128" t="str">
        <f>Engine!F44</f>
        <v>A</v>
      </c>
      <c r="G44" s="129" t="str">
        <f>Engine!G44</f>
        <v>Group</v>
      </c>
      <c r="H44" s="130">
        <f>Engine!I44</f>
        <v>78.5</v>
      </c>
      <c r="I44" s="131">
        <f>Engine!J44</f>
        <v>66.5</v>
      </c>
      <c r="J44" s="131">
        <f>Engine!K44</f>
        <v>59</v>
      </c>
      <c r="K44" s="131">
        <f>Engine!L44</f>
        <v>47</v>
      </c>
      <c r="L44" s="131">
        <f>Engine!M44</f>
        <v>28</v>
      </c>
      <c r="M44" s="131">
        <f>Engine!N44</f>
        <v>18</v>
      </c>
      <c r="N44" s="132">
        <f>Engine!O44</f>
        <v>14.5</v>
      </c>
      <c r="O44" s="133">
        <f>Engine!P44</f>
        <v>68</v>
      </c>
      <c r="P44" s="134">
        <f>Engine!Q44</f>
        <v>422</v>
      </c>
      <c r="Q44" s="134">
        <f>Engine!R44</f>
        <v>70</v>
      </c>
      <c r="R44" s="134">
        <f>Engine!S44</f>
        <v>658</v>
      </c>
      <c r="S44" s="134">
        <f>Engine!T44</f>
        <v>1120</v>
      </c>
      <c r="T44" s="134">
        <f>Engine!U44</f>
        <v>746</v>
      </c>
      <c r="U44" s="134">
        <f>Engine!V44</f>
        <v>922</v>
      </c>
      <c r="V44" s="135">
        <f>Engine!W44</f>
        <v>4006</v>
      </c>
      <c r="W44" s="136">
        <f>Engine!X44</f>
        <v>0</v>
      </c>
      <c r="X44" s="137">
        <f>Engine!Y44</f>
        <v>0</v>
      </c>
      <c r="Y44" s="137">
        <f>Engine!Z44</f>
        <v>0</v>
      </c>
      <c r="Z44" s="137">
        <f>Engine!AA44</f>
        <v>99</v>
      </c>
      <c r="AA44" s="137">
        <f>Engine!AB44</f>
        <v>336</v>
      </c>
      <c r="AB44" s="137">
        <f>Engine!AC44</f>
        <v>261</v>
      </c>
      <c r="AC44" s="137">
        <f>Engine!AD44</f>
        <v>461</v>
      </c>
      <c r="AD44" s="138">
        <f>Engine!AE44</f>
        <v>1157</v>
      </c>
      <c r="AE44" s="133">
        <f>Engine!AF44</f>
        <v>68</v>
      </c>
      <c r="AF44" s="134">
        <f>Engine!AG44</f>
        <v>422</v>
      </c>
      <c r="AG44" s="134">
        <f>Engine!AH44</f>
        <v>70</v>
      </c>
      <c r="AH44" s="134">
        <f>Engine!AI44</f>
        <v>559</v>
      </c>
      <c r="AI44" s="134">
        <f>Engine!AJ44</f>
        <v>784</v>
      </c>
      <c r="AJ44" s="134">
        <f>Engine!AK44</f>
        <v>485</v>
      </c>
      <c r="AK44" s="134">
        <f>Engine!AL44</f>
        <v>461</v>
      </c>
      <c r="AL44" s="135">
        <f>Engine!AM44</f>
        <v>3545</v>
      </c>
      <c r="AM44" s="139">
        <f>Engine!AN44</f>
        <v>0</v>
      </c>
      <c r="AN44" s="140">
        <f>Engine!AO44</f>
        <v>0</v>
      </c>
      <c r="AO44" s="140">
        <f>Engine!AP44</f>
        <v>0</v>
      </c>
      <c r="AP44" s="140">
        <f>Engine!AQ44</f>
        <v>4653</v>
      </c>
      <c r="AQ44" s="140">
        <f>Engine!AR44</f>
        <v>9408</v>
      </c>
      <c r="AR44" s="140">
        <f>Engine!AS44</f>
        <v>4698</v>
      </c>
      <c r="AS44" s="140">
        <f>Engine!AT44</f>
        <v>6684.5</v>
      </c>
      <c r="AT44" s="141">
        <f>Engine!AU44</f>
        <v>25443.5</v>
      </c>
      <c r="AU44" s="142" t="str">
        <f>Engine!AV44</f>
        <v>Yes</v>
      </c>
      <c r="AV44" s="143">
        <f t="shared" si="0"/>
        <v>21.990924805531549</v>
      </c>
    </row>
    <row r="45" spans="1:48" s="63" customFormat="1" ht="14.4" x14ac:dyDescent="0.3">
      <c r="A45" s="124">
        <f>Engine!A45</f>
        <v>5</v>
      </c>
      <c r="B45" s="125">
        <f>Engine!B45</f>
        <v>46176</v>
      </c>
      <c r="C45" s="126" t="str">
        <f>Engine!C45</f>
        <v>Wednesday</v>
      </c>
      <c r="D45" s="126" t="str">
        <f>Engine!D45</f>
        <v>Forward Madison FC</v>
      </c>
      <c r="E45" s="127">
        <f>Engine!E45</f>
        <v>0.79166666666666696</v>
      </c>
      <c r="F45" s="128" t="str">
        <f>Engine!F45</f>
        <v>A</v>
      </c>
      <c r="G45" s="129" t="str">
        <f>Engine!G45</f>
        <v>Single</v>
      </c>
      <c r="H45" s="130">
        <f>Engine!I45</f>
        <v>85.5</v>
      </c>
      <c r="I45" s="131">
        <f>Engine!J45</f>
        <v>72</v>
      </c>
      <c r="J45" s="131">
        <f>Engine!K45</f>
        <v>64.5</v>
      </c>
      <c r="K45" s="131">
        <f>Engine!L45</f>
        <v>51</v>
      </c>
      <c r="L45" s="131">
        <f>Engine!M45</f>
        <v>30</v>
      </c>
      <c r="M45" s="131">
        <f>Engine!N45</f>
        <v>19.5</v>
      </c>
      <c r="N45" s="132">
        <f>Engine!O45</f>
        <v>16</v>
      </c>
      <c r="O45" s="133">
        <f>Engine!P45</f>
        <v>68</v>
      </c>
      <c r="P45" s="134">
        <f>Engine!Q45</f>
        <v>422</v>
      </c>
      <c r="Q45" s="134">
        <f>Engine!R45</f>
        <v>70</v>
      </c>
      <c r="R45" s="134">
        <f>Engine!S45</f>
        <v>658</v>
      </c>
      <c r="S45" s="134">
        <f>Engine!T45</f>
        <v>1120</v>
      </c>
      <c r="T45" s="134">
        <f>Engine!U45</f>
        <v>746</v>
      </c>
      <c r="U45" s="134">
        <f>Engine!V45</f>
        <v>922</v>
      </c>
      <c r="V45" s="135">
        <f>Engine!W45</f>
        <v>4006</v>
      </c>
      <c r="W45" s="136">
        <f>Engine!X45</f>
        <v>0</v>
      </c>
      <c r="X45" s="137">
        <f>Engine!Y45</f>
        <v>253</v>
      </c>
      <c r="Y45" s="137">
        <f>Engine!Z45</f>
        <v>0</v>
      </c>
      <c r="Z45" s="137">
        <f>Engine!AA45</f>
        <v>395</v>
      </c>
      <c r="AA45" s="137">
        <f>Engine!AB45</f>
        <v>448</v>
      </c>
      <c r="AB45" s="137">
        <f>Engine!AC45</f>
        <v>336</v>
      </c>
      <c r="AC45" s="137">
        <f>Engine!AD45</f>
        <v>231</v>
      </c>
      <c r="AD45" s="138">
        <f>Engine!AE45</f>
        <v>1663</v>
      </c>
      <c r="AE45" s="133">
        <f>Engine!AF45</f>
        <v>68</v>
      </c>
      <c r="AF45" s="134">
        <f>Engine!AG45</f>
        <v>169</v>
      </c>
      <c r="AG45" s="134">
        <f>Engine!AH45</f>
        <v>70</v>
      </c>
      <c r="AH45" s="134">
        <f>Engine!AI45</f>
        <v>263</v>
      </c>
      <c r="AI45" s="134">
        <f>Engine!AJ45</f>
        <v>672</v>
      </c>
      <c r="AJ45" s="134">
        <f>Engine!AK45</f>
        <v>410</v>
      </c>
      <c r="AK45" s="134">
        <f>Engine!AL45</f>
        <v>691</v>
      </c>
      <c r="AL45" s="135">
        <f>Engine!AM45</f>
        <v>3315</v>
      </c>
      <c r="AM45" s="139">
        <f>Engine!AN45</f>
        <v>0</v>
      </c>
      <c r="AN45" s="140">
        <f>Engine!AO45</f>
        <v>18216</v>
      </c>
      <c r="AO45" s="140">
        <f>Engine!AP45</f>
        <v>0</v>
      </c>
      <c r="AP45" s="140">
        <f>Engine!AQ45</f>
        <v>20145</v>
      </c>
      <c r="AQ45" s="140">
        <f>Engine!AR45</f>
        <v>13440</v>
      </c>
      <c r="AR45" s="140">
        <f>Engine!AS45</f>
        <v>6552</v>
      </c>
      <c r="AS45" s="140">
        <f>Engine!AT45</f>
        <v>3696</v>
      </c>
      <c r="AT45" s="141">
        <f>Engine!AU45</f>
        <v>62049</v>
      </c>
      <c r="AU45" s="142" t="str">
        <f>Engine!AV45</f>
        <v>Yes</v>
      </c>
      <c r="AV45" s="143">
        <f t="shared" si="0"/>
        <v>37.311485267588694</v>
      </c>
    </row>
    <row r="46" spans="1:48" s="63" customFormat="1" ht="14.4" x14ac:dyDescent="0.3">
      <c r="A46" s="124">
        <f>Engine!A46</f>
        <v>5</v>
      </c>
      <c r="B46" s="125">
        <f>Engine!B46</f>
        <v>46176</v>
      </c>
      <c r="C46" s="126" t="str">
        <f>Engine!C46</f>
        <v>Wednesday</v>
      </c>
      <c r="D46" s="126" t="str">
        <f>Engine!D46</f>
        <v>Forward Madison FC</v>
      </c>
      <c r="E46" s="127">
        <f>Engine!E46</f>
        <v>0.79166666666666696</v>
      </c>
      <c r="F46" s="128" t="str">
        <f>Engine!F46</f>
        <v>A</v>
      </c>
      <c r="G46" s="129" t="str">
        <f>Engine!G46</f>
        <v>Matchday</v>
      </c>
      <c r="H46" s="130">
        <f>Engine!I46</f>
        <v>92</v>
      </c>
      <c r="I46" s="131">
        <f>Engine!J46</f>
        <v>78</v>
      </c>
      <c r="J46" s="131">
        <f>Engine!K46</f>
        <v>69.5</v>
      </c>
      <c r="K46" s="131">
        <f>Engine!L46</f>
        <v>55.5</v>
      </c>
      <c r="L46" s="131">
        <f>Engine!M46</f>
        <v>32.5</v>
      </c>
      <c r="M46" s="131">
        <f>Engine!N46</f>
        <v>21.5</v>
      </c>
      <c r="N46" s="132">
        <f>Engine!O46</f>
        <v>17</v>
      </c>
      <c r="O46" s="133">
        <f>Engine!P46</f>
        <v>68</v>
      </c>
      <c r="P46" s="134">
        <f>Engine!Q46</f>
        <v>422</v>
      </c>
      <c r="Q46" s="134">
        <f>Engine!R46</f>
        <v>70</v>
      </c>
      <c r="R46" s="134">
        <f>Engine!S46</f>
        <v>658</v>
      </c>
      <c r="S46" s="134">
        <f>Engine!T46</f>
        <v>1120</v>
      </c>
      <c r="T46" s="134">
        <f>Engine!U46</f>
        <v>746</v>
      </c>
      <c r="U46" s="134">
        <f>Engine!V46</f>
        <v>922</v>
      </c>
      <c r="V46" s="135">
        <f>Engine!W46</f>
        <v>4006</v>
      </c>
      <c r="W46" s="136">
        <f>Engine!X46</f>
        <v>0</v>
      </c>
      <c r="X46" s="137">
        <f>Engine!Y46</f>
        <v>63</v>
      </c>
      <c r="Y46" s="137">
        <f>Engine!Z46</f>
        <v>0</v>
      </c>
      <c r="Z46" s="137">
        <f>Engine!AA46</f>
        <v>33</v>
      </c>
      <c r="AA46" s="137">
        <f>Engine!AB46</f>
        <v>56</v>
      </c>
      <c r="AB46" s="137">
        <f>Engine!AC46</f>
        <v>37</v>
      </c>
      <c r="AC46" s="137">
        <f>Engine!AD46</f>
        <v>46</v>
      </c>
      <c r="AD46" s="138">
        <f>Engine!AE46</f>
        <v>235</v>
      </c>
      <c r="AE46" s="133">
        <f>Engine!AF46</f>
        <v>68</v>
      </c>
      <c r="AF46" s="134">
        <f>Engine!AG46</f>
        <v>359</v>
      </c>
      <c r="AG46" s="134">
        <f>Engine!AH46</f>
        <v>70</v>
      </c>
      <c r="AH46" s="134">
        <f>Engine!AI46</f>
        <v>625</v>
      </c>
      <c r="AI46" s="134">
        <f>Engine!AJ46</f>
        <v>1064</v>
      </c>
      <c r="AJ46" s="134">
        <f>Engine!AK46</f>
        <v>709</v>
      </c>
      <c r="AK46" s="134">
        <f>Engine!AL46</f>
        <v>876</v>
      </c>
      <c r="AL46" s="135">
        <f>Engine!AM46</f>
        <v>3130</v>
      </c>
      <c r="AM46" s="139">
        <f>Engine!AN46</f>
        <v>0</v>
      </c>
      <c r="AN46" s="140">
        <f>Engine!AO46</f>
        <v>4914</v>
      </c>
      <c r="AO46" s="140">
        <f>Engine!AP46</f>
        <v>0</v>
      </c>
      <c r="AP46" s="140">
        <f>Engine!AQ46</f>
        <v>1831.5</v>
      </c>
      <c r="AQ46" s="140">
        <f>Engine!AR46</f>
        <v>1820</v>
      </c>
      <c r="AR46" s="140">
        <f>Engine!AS46</f>
        <v>795.5</v>
      </c>
      <c r="AS46" s="140">
        <f>Engine!AT46</f>
        <v>782</v>
      </c>
      <c r="AT46" s="141">
        <f>Engine!AU46</f>
        <v>10143</v>
      </c>
      <c r="AU46" s="142" t="str">
        <f>Engine!AV46</f>
        <v>Yes</v>
      </c>
      <c r="AV46" s="143">
        <f t="shared" si="0"/>
        <v>43.161702127659574</v>
      </c>
    </row>
    <row r="47" spans="1:48" s="63" customFormat="1" ht="14.4" hidden="1" x14ac:dyDescent="0.3">
      <c r="A47" s="124">
        <f>Engine!A47</f>
        <v>5</v>
      </c>
      <c r="B47" s="125">
        <f>Engine!B47</f>
        <v>46176</v>
      </c>
      <c r="C47" s="126" t="str">
        <f>Engine!C47</f>
        <v>Wednesday</v>
      </c>
      <c r="D47" s="126" t="str">
        <f>Engine!D47</f>
        <v>Forward Madison FC</v>
      </c>
      <c r="E47" s="127">
        <f>Engine!E47</f>
        <v>0.79166666666666696</v>
      </c>
      <c r="F47" s="128" t="str">
        <f>Engine!F47</f>
        <v>A</v>
      </c>
      <c r="G47" s="129" t="str">
        <f>Engine!G47</f>
        <v>Sponsor</v>
      </c>
      <c r="H47" s="130">
        <f>Engine!I47</f>
        <v>68.5</v>
      </c>
      <c r="I47" s="131">
        <f>Engine!J47</f>
        <v>58</v>
      </c>
      <c r="J47" s="131">
        <f>Engine!K47</f>
        <v>51.5</v>
      </c>
      <c r="K47" s="131">
        <f>Engine!L47</f>
        <v>41</v>
      </c>
      <c r="L47" s="131">
        <f>Engine!M47</f>
        <v>24</v>
      </c>
      <c r="M47" s="131">
        <f>Engine!N47</f>
        <v>16</v>
      </c>
      <c r="N47" s="132">
        <f>Engine!O47</f>
        <v>12.5</v>
      </c>
      <c r="O47" s="133">
        <f>Engine!P47</f>
        <v>68</v>
      </c>
      <c r="P47" s="134">
        <f>Engine!Q47</f>
        <v>422</v>
      </c>
      <c r="Q47" s="134">
        <f>Engine!R47</f>
        <v>70</v>
      </c>
      <c r="R47" s="134">
        <f>Engine!S47</f>
        <v>658</v>
      </c>
      <c r="S47" s="134">
        <f>Engine!T47</f>
        <v>1120</v>
      </c>
      <c r="T47" s="134">
        <f>Engine!U47</f>
        <v>746</v>
      </c>
      <c r="U47" s="134">
        <f>Engine!V47</f>
        <v>922</v>
      </c>
      <c r="V47" s="135">
        <f>Engine!W47</f>
        <v>4006</v>
      </c>
      <c r="W47" s="136">
        <f>Engine!X47</f>
        <v>0</v>
      </c>
      <c r="X47" s="137">
        <f>Engine!Y47</f>
        <v>0</v>
      </c>
      <c r="Y47" s="137">
        <f>Engine!Z47</f>
        <v>0</v>
      </c>
      <c r="Z47" s="137">
        <f>Engine!AA47</f>
        <v>0</v>
      </c>
      <c r="AA47" s="137">
        <f>Engine!AB47</f>
        <v>0</v>
      </c>
      <c r="AB47" s="137">
        <f>Engine!AC47</f>
        <v>0</v>
      </c>
      <c r="AC47" s="137">
        <f>Engine!AD47</f>
        <v>0</v>
      </c>
      <c r="AD47" s="138">
        <f>Engine!AE47</f>
        <v>0</v>
      </c>
      <c r="AE47" s="133">
        <f>Engine!AF47</f>
        <v>68</v>
      </c>
      <c r="AF47" s="134">
        <f>Engine!AG47</f>
        <v>422</v>
      </c>
      <c r="AG47" s="134">
        <f>Engine!AH47</f>
        <v>70</v>
      </c>
      <c r="AH47" s="134">
        <f>Engine!AI47</f>
        <v>658</v>
      </c>
      <c r="AI47" s="134">
        <f>Engine!AJ47</f>
        <v>1120</v>
      </c>
      <c r="AJ47" s="134">
        <f>Engine!AK47</f>
        <v>746</v>
      </c>
      <c r="AK47" s="134">
        <f>Engine!AL47</f>
        <v>922</v>
      </c>
      <c r="AL47" s="135">
        <f>Engine!AM47</f>
        <v>3084</v>
      </c>
      <c r="AM47" s="139">
        <f>Engine!AN47</f>
        <v>0</v>
      </c>
      <c r="AN47" s="140">
        <f>Engine!AO47</f>
        <v>0</v>
      </c>
      <c r="AO47" s="140">
        <f>Engine!AP47</f>
        <v>0</v>
      </c>
      <c r="AP47" s="140">
        <f>Engine!AQ47</f>
        <v>0</v>
      </c>
      <c r="AQ47" s="140">
        <f>Engine!AR47</f>
        <v>0</v>
      </c>
      <c r="AR47" s="140">
        <f>Engine!AS47</f>
        <v>0</v>
      </c>
      <c r="AS47" s="140">
        <f>Engine!AT47</f>
        <v>0</v>
      </c>
      <c r="AT47" s="141">
        <f>Engine!AU47</f>
        <v>0</v>
      </c>
      <c r="AU47" s="142" t="str">
        <f>Engine!AV47</f>
        <v>Yes</v>
      </c>
      <c r="AV47" s="132" t="str">
        <f t="shared" si="0"/>
        <v/>
      </c>
    </row>
    <row r="48" spans="1:48" s="63" customFormat="1" ht="14.4" hidden="1" x14ac:dyDescent="0.3">
      <c r="A48" s="124">
        <f>Engine!A48</f>
        <v>5</v>
      </c>
      <c r="B48" s="125">
        <f>Engine!B48</f>
        <v>46176</v>
      </c>
      <c r="C48" s="126" t="str">
        <f>Engine!C48</f>
        <v>Wednesday</v>
      </c>
      <c r="D48" s="126" t="str">
        <f>Engine!D48</f>
        <v>Forward Madison FC</v>
      </c>
      <c r="E48" s="127">
        <f>Engine!E48</f>
        <v>0.79166666666666696</v>
      </c>
      <c r="F48" s="128" t="str">
        <f>Engine!F48</f>
        <v>A</v>
      </c>
      <c r="G48" s="129" t="str">
        <f>Engine!G48</f>
        <v>Comp</v>
      </c>
      <c r="H48" s="130">
        <f>Engine!I48</f>
        <v>0</v>
      </c>
      <c r="I48" s="131">
        <f>Engine!J48</f>
        <v>0</v>
      </c>
      <c r="J48" s="131">
        <f>Engine!K48</f>
        <v>0</v>
      </c>
      <c r="K48" s="131">
        <f>Engine!L48</f>
        <v>0</v>
      </c>
      <c r="L48" s="131">
        <f>Engine!M48</f>
        <v>0</v>
      </c>
      <c r="M48" s="131">
        <f>Engine!N48</f>
        <v>0</v>
      </c>
      <c r="N48" s="132">
        <f>Engine!O48</f>
        <v>0</v>
      </c>
      <c r="O48" s="133">
        <f>Engine!P48</f>
        <v>68</v>
      </c>
      <c r="P48" s="134">
        <f>Engine!Q48</f>
        <v>422</v>
      </c>
      <c r="Q48" s="134">
        <f>Engine!R48</f>
        <v>70</v>
      </c>
      <c r="R48" s="134">
        <f>Engine!S48</f>
        <v>658</v>
      </c>
      <c r="S48" s="134">
        <f>Engine!T48</f>
        <v>1120</v>
      </c>
      <c r="T48" s="134">
        <f>Engine!U48</f>
        <v>746</v>
      </c>
      <c r="U48" s="134">
        <f>Engine!V48</f>
        <v>922</v>
      </c>
      <c r="V48" s="135">
        <f>Engine!W48</f>
        <v>4006</v>
      </c>
      <c r="W48" s="136">
        <f>Engine!X48</f>
        <v>0</v>
      </c>
      <c r="X48" s="137">
        <f>Engine!Y48</f>
        <v>0</v>
      </c>
      <c r="Y48" s="137">
        <f>Engine!Z48</f>
        <v>0</v>
      </c>
      <c r="Z48" s="137">
        <f>Engine!AA48</f>
        <v>0</v>
      </c>
      <c r="AA48" s="137">
        <f>Engine!AB48</f>
        <v>0</v>
      </c>
      <c r="AB48" s="137">
        <f>Engine!AC48</f>
        <v>0</v>
      </c>
      <c r="AC48" s="137">
        <f>Engine!AD48</f>
        <v>0</v>
      </c>
      <c r="AD48" s="138">
        <f>Engine!AE48</f>
        <v>0</v>
      </c>
      <c r="AE48" s="133">
        <f>Engine!AF48</f>
        <v>68</v>
      </c>
      <c r="AF48" s="134">
        <f>Engine!AG48</f>
        <v>422</v>
      </c>
      <c r="AG48" s="134">
        <f>Engine!AH48</f>
        <v>70</v>
      </c>
      <c r="AH48" s="134">
        <f>Engine!AI48</f>
        <v>658</v>
      </c>
      <c r="AI48" s="134">
        <f>Engine!AJ48</f>
        <v>1120</v>
      </c>
      <c r="AJ48" s="134">
        <f>Engine!AK48</f>
        <v>746</v>
      </c>
      <c r="AK48" s="134">
        <f>Engine!AL48</f>
        <v>922</v>
      </c>
      <c r="AL48" s="135">
        <f>Engine!AM48</f>
        <v>3084</v>
      </c>
      <c r="AM48" s="139">
        <f>Engine!AN48</f>
        <v>0</v>
      </c>
      <c r="AN48" s="140">
        <f>Engine!AO48</f>
        <v>0</v>
      </c>
      <c r="AO48" s="140">
        <f>Engine!AP48</f>
        <v>0</v>
      </c>
      <c r="AP48" s="140">
        <f>Engine!AQ48</f>
        <v>0</v>
      </c>
      <c r="AQ48" s="140">
        <f>Engine!AR48</f>
        <v>0</v>
      </c>
      <c r="AR48" s="140">
        <f>Engine!AS48</f>
        <v>0</v>
      </c>
      <c r="AS48" s="140">
        <f>Engine!AT48</f>
        <v>0</v>
      </c>
      <c r="AT48" s="141">
        <f>Engine!AU48</f>
        <v>0</v>
      </c>
      <c r="AU48" s="142" t="str">
        <f>Engine!AV48</f>
        <v>Yes</v>
      </c>
      <c r="AV48" s="132" t="str">
        <f t="shared" si="0"/>
        <v/>
      </c>
    </row>
    <row r="49" spans="1:49" s="63" customFormat="1" ht="14.4" hidden="1" x14ac:dyDescent="0.3">
      <c r="A49" s="124">
        <f>Engine!A49</f>
        <v>5</v>
      </c>
      <c r="B49" s="125">
        <f>Engine!B49</f>
        <v>46176</v>
      </c>
      <c r="C49" s="126" t="str">
        <f>Engine!C49</f>
        <v>Wednesday</v>
      </c>
      <c r="D49" s="126" t="str">
        <f>Engine!D49</f>
        <v>Forward Madison FC</v>
      </c>
      <c r="E49" s="127">
        <f>Engine!E49</f>
        <v>0.79166666666666696</v>
      </c>
      <c r="F49" s="128" t="str">
        <f>Engine!F49</f>
        <v>A</v>
      </c>
      <c r="G49" s="129" t="str">
        <f>Engine!G49</f>
        <v>Promo1</v>
      </c>
      <c r="H49" s="130">
        <f>Engine!I49</f>
        <v>0</v>
      </c>
      <c r="I49" s="131">
        <f>Engine!J49</f>
        <v>0</v>
      </c>
      <c r="J49" s="131">
        <f>Engine!K49</f>
        <v>0</v>
      </c>
      <c r="K49" s="131">
        <f>Engine!L49</f>
        <v>0</v>
      </c>
      <c r="L49" s="131">
        <f>Engine!M49</f>
        <v>0</v>
      </c>
      <c r="M49" s="131">
        <f>Engine!N49</f>
        <v>0</v>
      </c>
      <c r="N49" s="132">
        <f>Engine!O49</f>
        <v>0</v>
      </c>
      <c r="O49" s="133">
        <f>Engine!P49</f>
        <v>68</v>
      </c>
      <c r="P49" s="134">
        <f>Engine!Q49</f>
        <v>422</v>
      </c>
      <c r="Q49" s="134">
        <f>Engine!R49</f>
        <v>70</v>
      </c>
      <c r="R49" s="134">
        <f>Engine!S49</f>
        <v>658</v>
      </c>
      <c r="S49" s="134">
        <f>Engine!T49</f>
        <v>1120</v>
      </c>
      <c r="T49" s="134">
        <f>Engine!U49</f>
        <v>746</v>
      </c>
      <c r="U49" s="134">
        <f>Engine!V49</f>
        <v>922</v>
      </c>
      <c r="V49" s="135">
        <f>Engine!W49</f>
        <v>4006</v>
      </c>
      <c r="W49" s="136">
        <f>Engine!X49</f>
        <v>0</v>
      </c>
      <c r="X49" s="137">
        <f>Engine!Y49</f>
        <v>0</v>
      </c>
      <c r="Y49" s="137">
        <f>Engine!Z49</f>
        <v>0</v>
      </c>
      <c r="Z49" s="137">
        <f>Engine!AA49</f>
        <v>0</v>
      </c>
      <c r="AA49" s="137">
        <f>Engine!AB49</f>
        <v>0</v>
      </c>
      <c r="AB49" s="137">
        <f>Engine!AC49</f>
        <v>0</v>
      </c>
      <c r="AC49" s="137">
        <f>Engine!AD49</f>
        <v>0</v>
      </c>
      <c r="AD49" s="138">
        <f>Engine!AE49</f>
        <v>0</v>
      </c>
      <c r="AE49" s="133">
        <f>Engine!AF49</f>
        <v>68</v>
      </c>
      <c r="AF49" s="134">
        <f>Engine!AG49</f>
        <v>422</v>
      </c>
      <c r="AG49" s="134">
        <f>Engine!AH49</f>
        <v>70</v>
      </c>
      <c r="AH49" s="134">
        <f>Engine!AI49</f>
        <v>658</v>
      </c>
      <c r="AI49" s="134">
        <f>Engine!AJ49</f>
        <v>1120</v>
      </c>
      <c r="AJ49" s="134">
        <f>Engine!AK49</f>
        <v>746</v>
      </c>
      <c r="AK49" s="134">
        <f>Engine!AL49</f>
        <v>922</v>
      </c>
      <c r="AL49" s="135">
        <f>Engine!AM49</f>
        <v>3084</v>
      </c>
      <c r="AM49" s="139">
        <f>Engine!AN49</f>
        <v>0</v>
      </c>
      <c r="AN49" s="140">
        <f>Engine!AO49</f>
        <v>0</v>
      </c>
      <c r="AO49" s="140">
        <f>Engine!AP49</f>
        <v>0</v>
      </c>
      <c r="AP49" s="140">
        <f>Engine!AQ49</f>
        <v>0</v>
      </c>
      <c r="AQ49" s="140">
        <f>Engine!AR49</f>
        <v>0</v>
      </c>
      <c r="AR49" s="140">
        <f>Engine!AS49</f>
        <v>0</v>
      </c>
      <c r="AS49" s="140">
        <f>Engine!AT49</f>
        <v>0</v>
      </c>
      <c r="AT49" s="141">
        <f>Engine!AU49</f>
        <v>0</v>
      </c>
      <c r="AU49" s="142" t="str">
        <f>Engine!AV49</f>
        <v>Yes</v>
      </c>
      <c r="AV49" s="132" t="str">
        <f t="shared" si="0"/>
        <v/>
      </c>
    </row>
    <row r="50" spans="1:49" s="63" customFormat="1" ht="14.4" hidden="1" x14ac:dyDescent="0.3">
      <c r="A50" s="124">
        <f>Engine!A50</f>
        <v>5</v>
      </c>
      <c r="B50" s="125">
        <f>Engine!B50</f>
        <v>46176</v>
      </c>
      <c r="C50" s="126" t="str">
        <f>Engine!C50</f>
        <v>Wednesday</v>
      </c>
      <c r="D50" s="126" t="str">
        <f>Engine!D50</f>
        <v>Forward Madison FC</v>
      </c>
      <c r="E50" s="127">
        <f>Engine!E50</f>
        <v>0.79166666666666696</v>
      </c>
      <c r="F50" s="128" t="str">
        <f>Engine!F50</f>
        <v>A</v>
      </c>
      <c r="G50" s="129" t="str">
        <f>Engine!G50</f>
        <v>Promo2</v>
      </c>
      <c r="H50" s="130">
        <f>Engine!I50</f>
        <v>0</v>
      </c>
      <c r="I50" s="131">
        <f>Engine!J50</f>
        <v>0</v>
      </c>
      <c r="J50" s="131">
        <f>Engine!K50</f>
        <v>0</v>
      </c>
      <c r="K50" s="131">
        <f>Engine!L50</f>
        <v>0</v>
      </c>
      <c r="L50" s="131">
        <f>Engine!M50</f>
        <v>0</v>
      </c>
      <c r="M50" s="131">
        <f>Engine!N50</f>
        <v>0</v>
      </c>
      <c r="N50" s="132">
        <f>Engine!O50</f>
        <v>0</v>
      </c>
      <c r="O50" s="133">
        <f>Engine!P50</f>
        <v>68</v>
      </c>
      <c r="P50" s="134">
        <f>Engine!Q50</f>
        <v>422</v>
      </c>
      <c r="Q50" s="134">
        <f>Engine!R50</f>
        <v>70</v>
      </c>
      <c r="R50" s="134">
        <f>Engine!S50</f>
        <v>658</v>
      </c>
      <c r="S50" s="134">
        <f>Engine!T50</f>
        <v>1120</v>
      </c>
      <c r="T50" s="134">
        <f>Engine!U50</f>
        <v>746</v>
      </c>
      <c r="U50" s="134">
        <f>Engine!V50</f>
        <v>922</v>
      </c>
      <c r="V50" s="135">
        <f>Engine!W50</f>
        <v>4006</v>
      </c>
      <c r="W50" s="136">
        <f>Engine!X50</f>
        <v>0</v>
      </c>
      <c r="X50" s="137">
        <f>Engine!Y50</f>
        <v>0</v>
      </c>
      <c r="Y50" s="137">
        <f>Engine!Z50</f>
        <v>0</v>
      </c>
      <c r="Z50" s="137">
        <f>Engine!AA50</f>
        <v>0</v>
      </c>
      <c r="AA50" s="137">
        <f>Engine!AB50</f>
        <v>0</v>
      </c>
      <c r="AB50" s="137">
        <f>Engine!AC50</f>
        <v>0</v>
      </c>
      <c r="AC50" s="137">
        <f>Engine!AD50</f>
        <v>0</v>
      </c>
      <c r="AD50" s="138">
        <f>Engine!AE50</f>
        <v>0</v>
      </c>
      <c r="AE50" s="133">
        <f>Engine!AF50</f>
        <v>68</v>
      </c>
      <c r="AF50" s="134">
        <f>Engine!AG50</f>
        <v>422</v>
      </c>
      <c r="AG50" s="134">
        <f>Engine!AH50</f>
        <v>70</v>
      </c>
      <c r="AH50" s="134">
        <f>Engine!AI50</f>
        <v>658</v>
      </c>
      <c r="AI50" s="134">
        <f>Engine!AJ50</f>
        <v>1120</v>
      </c>
      <c r="AJ50" s="134">
        <f>Engine!AK50</f>
        <v>746</v>
      </c>
      <c r="AK50" s="134">
        <f>Engine!AL50</f>
        <v>922</v>
      </c>
      <c r="AL50" s="135">
        <f>Engine!AM50</f>
        <v>3084</v>
      </c>
      <c r="AM50" s="139">
        <f>Engine!AN50</f>
        <v>0</v>
      </c>
      <c r="AN50" s="140">
        <f>Engine!AO50</f>
        <v>0</v>
      </c>
      <c r="AO50" s="140">
        <f>Engine!AP50</f>
        <v>0</v>
      </c>
      <c r="AP50" s="140">
        <f>Engine!AQ50</f>
        <v>0</v>
      </c>
      <c r="AQ50" s="140">
        <f>Engine!AR50</f>
        <v>0</v>
      </c>
      <c r="AR50" s="140">
        <f>Engine!AS50</f>
        <v>0</v>
      </c>
      <c r="AS50" s="140">
        <f>Engine!AT50</f>
        <v>0</v>
      </c>
      <c r="AT50" s="141">
        <f>Engine!AU50</f>
        <v>0</v>
      </c>
      <c r="AU50" s="142" t="str">
        <f>Engine!AV50</f>
        <v>Yes</v>
      </c>
      <c r="AV50" s="132" t="str">
        <f t="shared" si="0"/>
        <v/>
      </c>
    </row>
    <row r="51" spans="1:49" s="63" customFormat="1" ht="14.4" hidden="1" x14ac:dyDescent="0.3">
      <c r="A51" s="124">
        <f>Engine!A51</f>
        <v>5</v>
      </c>
      <c r="B51" s="125">
        <f>Engine!B51</f>
        <v>46176</v>
      </c>
      <c r="C51" s="126" t="str">
        <f>Engine!C51</f>
        <v>Wednesday</v>
      </c>
      <c r="D51" s="126" t="str">
        <f>Engine!D51</f>
        <v>Forward Madison FC</v>
      </c>
      <c r="E51" s="127">
        <f>Engine!E51</f>
        <v>0.79166666666666696</v>
      </c>
      <c r="F51" s="128" t="str">
        <f>Engine!F51</f>
        <v>A</v>
      </c>
      <c r="G51" s="129" t="str">
        <f>Engine!G51</f>
        <v>Promo3</v>
      </c>
      <c r="H51" s="130">
        <f>Engine!I51</f>
        <v>0</v>
      </c>
      <c r="I51" s="131">
        <f>Engine!J51</f>
        <v>0</v>
      </c>
      <c r="J51" s="131">
        <f>Engine!K51</f>
        <v>0</v>
      </c>
      <c r="K51" s="131">
        <f>Engine!L51</f>
        <v>0</v>
      </c>
      <c r="L51" s="131">
        <f>Engine!M51</f>
        <v>0</v>
      </c>
      <c r="M51" s="131">
        <f>Engine!N51</f>
        <v>0</v>
      </c>
      <c r="N51" s="132">
        <f>Engine!O51</f>
        <v>0</v>
      </c>
      <c r="O51" s="133">
        <f>Engine!P51</f>
        <v>68</v>
      </c>
      <c r="P51" s="134">
        <f>Engine!Q51</f>
        <v>422</v>
      </c>
      <c r="Q51" s="134">
        <f>Engine!R51</f>
        <v>70</v>
      </c>
      <c r="R51" s="134">
        <f>Engine!S51</f>
        <v>658</v>
      </c>
      <c r="S51" s="134">
        <f>Engine!T51</f>
        <v>1120</v>
      </c>
      <c r="T51" s="134">
        <f>Engine!U51</f>
        <v>746</v>
      </c>
      <c r="U51" s="134">
        <f>Engine!V51</f>
        <v>922</v>
      </c>
      <c r="V51" s="135">
        <f>Engine!W51</f>
        <v>4006</v>
      </c>
      <c r="W51" s="136">
        <f>Engine!X51</f>
        <v>0</v>
      </c>
      <c r="X51" s="137">
        <f>Engine!Y51</f>
        <v>0</v>
      </c>
      <c r="Y51" s="137">
        <f>Engine!Z51</f>
        <v>0</v>
      </c>
      <c r="Z51" s="137">
        <f>Engine!AA51</f>
        <v>0</v>
      </c>
      <c r="AA51" s="137">
        <f>Engine!AB51</f>
        <v>0</v>
      </c>
      <c r="AB51" s="137">
        <f>Engine!AC51</f>
        <v>0</v>
      </c>
      <c r="AC51" s="137">
        <f>Engine!AD51</f>
        <v>0</v>
      </c>
      <c r="AD51" s="138">
        <f>Engine!AE51</f>
        <v>0</v>
      </c>
      <c r="AE51" s="133">
        <f>Engine!AF51</f>
        <v>68</v>
      </c>
      <c r="AF51" s="134">
        <f>Engine!AG51</f>
        <v>422</v>
      </c>
      <c r="AG51" s="134">
        <f>Engine!AH51</f>
        <v>70</v>
      </c>
      <c r="AH51" s="134">
        <f>Engine!AI51</f>
        <v>658</v>
      </c>
      <c r="AI51" s="134">
        <f>Engine!AJ51</f>
        <v>1120</v>
      </c>
      <c r="AJ51" s="134">
        <f>Engine!AK51</f>
        <v>746</v>
      </c>
      <c r="AK51" s="134">
        <f>Engine!AL51</f>
        <v>922</v>
      </c>
      <c r="AL51" s="135">
        <f>Engine!AM51</f>
        <v>3084</v>
      </c>
      <c r="AM51" s="139">
        <f>Engine!AN51</f>
        <v>0</v>
      </c>
      <c r="AN51" s="140">
        <f>Engine!AO51</f>
        <v>0</v>
      </c>
      <c r="AO51" s="140">
        <f>Engine!AP51</f>
        <v>0</v>
      </c>
      <c r="AP51" s="140">
        <f>Engine!AQ51</f>
        <v>0</v>
      </c>
      <c r="AQ51" s="140">
        <f>Engine!AR51</f>
        <v>0</v>
      </c>
      <c r="AR51" s="140">
        <f>Engine!AS51</f>
        <v>0</v>
      </c>
      <c r="AS51" s="140">
        <f>Engine!AT51</f>
        <v>0</v>
      </c>
      <c r="AT51" s="141">
        <f>Engine!AU51</f>
        <v>0</v>
      </c>
      <c r="AU51" s="142" t="str">
        <f>Engine!AV51</f>
        <v>Yes</v>
      </c>
      <c r="AV51" s="132" t="str">
        <f t="shared" si="0"/>
        <v/>
      </c>
    </row>
    <row r="52" spans="1:49" s="144" customFormat="1" ht="15.75" customHeight="1" thickBot="1" x14ac:dyDescent="0.35">
      <c r="A52" s="107">
        <f>Engine!A52</f>
        <v>5</v>
      </c>
      <c r="B52" s="108">
        <f>Engine!B52</f>
        <v>46176</v>
      </c>
      <c r="C52" s="109" t="str">
        <f>Engine!C52</f>
        <v>Wednesday</v>
      </c>
      <c r="D52" s="109" t="str">
        <f>Engine!D52</f>
        <v>Forward Madison FC</v>
      </c>
      <c r="E52" s="110">
        <f>Engine!E52</f>
        <v>0.79166666666666696</v>
      </c>
      <c r="F52" s="111" t="str">
        <f>Engine!F52</f>
        <v>A</v>
      </c>
      <c r="G52" s="112" t="str">
        <f>Engine!G52</f>
        <v>Totals</v>
      </c>
      <c r="H52" s="113" t="s">
        <v>39</v>
      </c>
      <c r="I52" s="114" t="s">
        <v>39</v>
      </c>
      <c r="J52" s="114" t="s">
        <v>39</v>
      </c>
      <c r="K52" s="114" t="s">
        <v>39</v>
      </c>
      <c r="L52" s="114" t="s">
        <v>39</v>
      </c>
      <c r="M52" s="114" t="s">
        <v>39</v>
      </c>
      <c r="N52" s="115" t="s">
        <v>39</v>
      </c>
      <c r="O52" s="116">
        <f>Engine!P52</f>
        <v>68</v>
      </c>
      <c r="P52" s="117">
        <f>Engine!Q52</f>
        <v>422</v>
      </c>
      <c r="Q52" s="117">
        <f>Engine!R52</f>
        <v>70</v>
      </c>
      <c r="R52" s="117">
        <f>Engine!S52</f>
        <v>658</v>
      </c>
      <c r="S52" s="117">
        <f>Engine!T52</f>
        <v>1120</v>
      </c>
      <c r="T52" s="117">
        <f>Engine!U52</f>
        <v>746</v>
      </c>
      <c r="U52" s="117">
        <f>Engine!V52</f>
        <v>922</v>
      </c>
      <c r="V52" s="118">
        <f>Engine!W52</f>
        <v>4006</v>
      </c>
      <c r="W52" s="116">
        <f>Engine!X52</f>
        <v>68</v>
      </c>
      <c r="X52" s="117">
        <f>Engine!Y52</f>
        <v>422</v>
      </c>
      <c r="Y52" s="117">
        <f>Engine!Z52</f>
        <v>70</v>
      </c>
      <c r="Z52" s="117">
        <f>Engine!AA52</f>
        <v>659</v>
      </c>
      <c r="AA52" s="117">
        <f>Engine!AB52</f>
        <v>1120</v>
      </c>
      <c r="AB52" s="117">
        <f>Engine!AC52</f>
        <v>746</v>
      </c>
      <c r="AC52" s="117">
        <f>Engine!AD52</f>
        <v>922</v>
      </c>
      <c r="AD52" s="118">
        <f>Engine!AE52</f>
        <v>4007</v>
      </c>
      <c r="AE52" s="116">
        <f>Engine!AF52</f>
        <v>0</v>
      </c>
      <c r="AF52" s="117">
        <f>Engine!AG52</f>
        <v>0</v>
      </c>
      <c r="AG52" s="117">
        <f>Engine!AH52</f>
        <v>0</v>
      </c>
      <c r="AH52" s="117">
        <f>Engine!AI52</f>
        <v>-1</v>
      </c>
      <c r="AI52" s="117">
        <f>Engine!AJ52</f>
        <v>0</v>
      </c>
      <c r="AJ52" s="117">
        <f>Engine!AK52</f>
        <v>0</v>
      </c>
      <c r="AK52" s="117">
        <f>Engine!AL52</f>
        <v>0</v>
      </c>
      <c r="AL52" s="118">
        <f>Engine!AM52</f>
        <v>4006</v>
      </c>
      <c r="AM52" s="119">
        <f>Engine!AN52</f>
        <v>4420</v>
      </c>
      <c r="AN52" s="120">
        <f>Engine!AO52</f>
        <v>28960</v>
      </c>
      <c r="AO52" s="120">
        <f>Engine!AP52</f>
        <v>3430</v>
      </c>
      <c r="AP52" s="120">
        <f>Engine!AQ52</f>
        <v>31777.5</v>
      </c>
      <c r="AQ52" s="120">
        <f>Engine!AR52</f>
        <v>31108</v>
      </c>
      <c r="AR52" s="120">
        <f>Engine!AS52</f>
        <v>13725.5</v>
      </c>
      <c r="AS52" s="120">
        <f>Engine!AT52</f>
        <v>13370.5</v>
      </c>
      <c r="AT52" s="121">
        <f>Engine!AU52</f>
        <v>126791.5</v>
      </c>
      <c r="AU52" s="122" t="str">
        <f>Engine!AV52</f>
        <v>Yes</v>
      </c>
      <c r="AV52" s="123">
        <f t="shared" si="0"/>
        <v>31.642500623908159</v>
      </c>
      <c r="AW52" s="365" t="s">
        <v>351</v>
      </c>
    </row>
    <row r="53" spans="1:49" s="63" customFormat="1" ht="15.75" customHeight="1" thickTop="1" x14ac:dyDescent="0.3">
      <c r="A53" s="124">
        <f>Engine!A53</f>
        <v>6</v>
      </c>
      <c r="B53" s="125">
        <f>Engine!B53</f>
        <v>46183</v>
      </c>
      <c r="C53" s="126" t="str">
        <f>Engine!C53</f>
        <v>Wednesday</v>
      </c>
      <c r="D53" s="126" t="str">
        <f>Engine!D53</f>
        <v>Loudoun United FC</v>
      </c>
      <c r="E53" s="127">
        <f>Engine!E53</f>
        <v>0.79166666666666696</v>
      </c>
      <c r="F53" s="128" t="str">
        <f>Engine!F53</f>
        <v>C</v>
      </c>
      <c r="G53" s="129" t="str">
        <f>Engine!G53</f>
        <v>Season</v>
      </c>
      <c r="H53" s="130">
        <f>Engine!I53</f>
        <v>65</v>
      </c>
      <c r="I53" s="131">
        <f>Engine!J53</f>
        <v>55</v>
      </c>
      <c r="J53" s="131">
        <f>Engine!K53</f>
        <v>49</v>
      </c>
      <c r="K53" s="131">
        <f>Engine!L53</f>
        <v>39</v>
      </c>
      <c r="L53" s="131">
        <f>Engine!M53</f>
        <v>23</v>
      </c>
      <c r="M53" s="131">
        <f>Engine!N53</f>
        <v>15</v>
      </c>
      <c r="N53" s="132">
        <f>Engine!O53</f>
        <v>12</v>
      </c>
      <c r="O53" s="133">
        <f>Engine!P53</f>
        <v>68</v>
      </c>
      <c r="P53" s="134">
        <f>Engine!Q53</f>
        <v>422</v>
      </c>
      <c r="Q53" s="134">
        <f>Engine!R53</f>
        <v>70</v>
      </c>
      <c r="R53" s="134">
        <f>Engine!S53</f>
        <v>658</v>
      </c>
      <c r="S53" s="134">
        <f>Engine!T53</f>
        <v>1120</v>
      </c>
      <c r="T53" s="134">
        <f>Engine!U53</f>
        <v>746</v>
      </c>
      <c r="U53" s="134">
        <f>Engine!V53</f>
        <v>922</v>
      </c>
      <c r="V53" s="135">
        <f>Engine!W53</f>
        <v>4006</v>
      </c>
      <c r="W53" s="136">
        <f>Engine!X53</f>
        <v>68</v>
      </c>
      <c r="X53" s="137">
        <f>Engine!Y53</f>
        <v>106</v>
      </c>
      <c r="Y53" s="137">
        <f>Engine!Z53</f>
        <v>70</v>
      </c>
      <c r="Z53" s="137">
        <f>Engine!AA53</f>
        <v>132</v>
      </c>
      <c r="AA53" s="137">
        <f>Engine!AB53</f>
        <v>280</v>
      </c>
      <c r="AB53" s="137">
        <f>Engine!AC53</f>
        <v>112</v>
      </c>
      <c r="AC53" s="137">
        <f>Engine!AD53</f>
        <v>184</v>
      </c>
      <c r="AD53" s="138">
        <f>Engine!AE53</f>
        <v>952</v>
      </c>
      <c r="AE53" s="133">
        <f>Engine!AF53</f>
        <v>0</v>
      </c>
      <c r="AF53" s="134">
        <f>Engine!AG53</f>
        <v>316</v>
      </c>
      <c r="AG53" s="134">
        <f>Engine!AH53</f>
        <v>0</v>
      </c>
      <c r="AH53" s="134">
        <f>Engine!AI53</f>
        <v>526</v>
      </c>
      <c r="AI53" s="134">
        <f>Engine!AJ53</f>
        <v>840</v>
      </c>
      <c r="AJ53" s="134">
        <f>Engine!AK53</f>
        <v>634</v>
      </c>
      <c r="AK53" s="134">
        <f>Engine!AL53</f>
        <v>738</v>
      </c>
      <c r="AL53" s="135">
        <f>Engine!AM53</f>
        <v>3268</v>
      </c>
      <c r="AM53" s="139">
        <f>Engine!AN53</f>
        <v>4420</v>
      </c>
      <c r="AN53" s="140">
        <f>Engine!AO53</f>
        <v>5830</v>
      </c>
      <c r="AO53" s="140">
        <f>Engine!AP53</f>
        <v>3430</v>
      </c>
      <c r="AP53" s="140">
        <f>Engine!AQ53</f>
        <v>5148</v>
      </c>
      <c r="AQ53" s="140">
        <f>Engine!AR53</f>
        <v>6440</v>
      </c>
      <c r="AR53" s="140">
        <f>Engine!AS53</f>
        <v>1680</v>
      </c>
      <c r="AS53" s="140">
        <f>Engine!AT53</f>
        <v>2208</v>
      </c>
      <c r="AT53" s="141">
        <f>Engine!AU53</f>
        <v>29156</v>
      </c>
      <c r="AU53" s="142" t="str">
        <f>Engine!AV53</f>
        <v>Yes</v>
      </c>
      <c r="AV53" s="143">
        <f t="shared" si="0"/>
        <v>30.626050420168067</v>
      </c>
    </row>
    <row r="54" spans="1:49" s="63" customFormat="1" ht="14.4" x14ac:dyDescent="0.3">
      <c r="A54" s="124">
        <f>Engine!A54</f>
        <v>6</v>
      </c>
      <c r="B54" s="125">
        <f>Engine!B54</f>
        <v>46183</v>
      </c>
      <c r="C54" s="126" t="str">
        <f>Engine!C54</f>
        <v>Wednesday</v>
      </c>
      <c r="D54" s="126" t="str">
        <f>Engine!D54</f>
        <v>Loudoun United FC</v>
      </c>
      <c r="E54" s="127">
        <f>Engine!E54</f>
        <v>0.79166666666666696</v>
      </c>
      <c r="F54" s="128" t="str">
        <f>Engine!F54</f>
        <v>C</v>
      </c>
      <c r="G54" s="129" t="str">
        <f>Engine!G54</f>
        <v>Group</v>
      </c>
      <c r="H54" s="130">
        <f>Engine!I54</f>
        <v>60</v>
      </c>
      <c r="I54" s="131">
        <f>Engine!J54</f>
        <v>50.5</v>
      </c>
      <c r="J54" s="131">
        <f>Engine!K54</f>
        <v>45</v>
      </c>
      <c r="K54" s="131">
        <f>Engine!L54</f>
        <v>36</v>
      </c>
      <c r="L54" s="131">
        <f>Engine!M54</f>
        <v>21</v>
      </c>
      <c r="M54" s="131">
        <f>Engine!N54</f>
        <v>14</v>
      </c>
      <c r="N54" s="132">
        <f>Engine!O54</f>
        <v>11</v>
      </c>
      <c r="O54" s="133">
        <f>Engine!P54</f>
        <v>68</v>
      </c>
      <c r="P54" s="134">
        <f>Engine!Q54</f>
        <v>422</v>
      </c>
      <c r="Q54" s="134">
        <f>Engine!R54</f>
        <v>70</v>
      </c>
      <c r="R54" s="134">
        <f>Engine!S54</f>
        <v>658</v>
      </c>
      <c r="S54" s="134">
        <f>Engine!T54</f>
        <v>1120</v>
      </c>
      <c r="T54" s="134">
        <f>Engine!U54</f>
        <v>746</v>
      </c>
      <c r="U54" s="134">
        <f>Engine!V54</f>
        <v>922</v>
      </c>
      <c r="V54" s="135">
        <f>Engine!W54</f>
        <v>4006</v>
      </c>
      <c r="W54" s="136">
        <f>Engine!X54</f>
        <v>0</v>
      </c>
      <c r="X54" s="137">
        <f>Engine!Y54</f>
        <v>0</v>
      </c>
      <c r="Y54" s="137">
        <f>Engine!Z54</f>
        <v>0</v>
      </c>
      <c r="Z54" s="137">
        <f>Engine!AA54</f>
        <v>64</v>
      </c>
      <c r="AA54" s="137">
        <f>Engine!AB54</f>
        <v>218</v>
      </c>
      <c r="AB54" s="137">
        <f>Engine!AC54</f>
        <v>170</v>
      </c>
      <c r="AC54" s="137">
        <f>Engine!AD54</f>
        <v>300</v>
      </c>
      <c r="AD54" s="138">
        <f>Engine!AE54</f>
        <v>752</v>
      </c>
      <c r="AE54" s="133">
        <f>Engine!AF54</f>
        <v>68</v>
      </c>
      <c r="AF54" s="134">
        <f>Engine!AG54</f>
        <v>422</v>
      </c>
      <c r="AG54" s="134">
        <f>Engine!AH54</f>
        <v>70</v>
      </c>
      <c r="AH54" s="134">
        <f>Engine!AI54</f>
        <v>594</v>
      </c>
      <c r="AI54" s="134">
        <f>Engine!AJ54</f>
        <v>902</v>
      </c>
      <c r="AJ54" s="134">
        <f>Engine!AK54</f>
        <v>576</v>
      </c>
      <c r="AK54" s="134">
        <f>Engine!AL54</f>
        <v>622</v>
      </c>
      <c r="AL54" s="135">
        <f>Engine!AM54</f>
        <v>3384</v>
      </c>
      <c r="AM54" s="139">
        <f>Engine!AN54</f>
        <v>0</v>
      </c>
      <c r="AN54" s="140">
        <f>Engine!AO54</f>
        <v>0</v>
      </c>
      <c r="AO54" s="140">
        <f>Engine!AP54</f>
        <v>0</v>
      </c>
      <c r="AP54" s="140">
        <f>Engine!AQ54</f>
        <v>2304</v>
      </c>
      <c r="AQ54" s="140">
        <f>Engine!AR54</f>
        <v>4578</v>
      </c>
      <c r="AR54" s="140">
        <f>Engine!AS54</f>
        <v>2380</v>
      </c>
      <c r="AS54" s="140">
        <f>Engine!AT54</f>
        <v>3300</v>
      </c>
      <c r="AT54" s="141">
        <f>Engine!AU54</f>
        <v>12562</v>
      </c>
      <c r="AU54" s="142" t="str">
        <f>Engine!AV54</f>
        <v>Yes</v>
      </c>
      <c r="AV54" s="143">
        <f t="shared" si="0"/>
        <v>16.704787234042552</v>
      </c>
    </row>
    <row r="55" spans="1:49" s="63" customFormat="1" ht="14.4" x14ac:dyDescent="0.3">
      <c r="A55" s="124">
        <f>Engine!A55</f>
        <v>6</v>
      </c>
      <c r="B55" s="125">
        <f>Engine!B55</f>
        <v>46183</v>
      </c>
      <c r="C55" s="126" t="str">
        <f>Engine!C55</f>
        <v>Wednesday</v>
      </c>
      <c r="D55" s="126" t="str">
        <f>Engine!D55</f>
        <v>Loudoun United FC</v>
      </c>
      <c r="E55" s="127">
        <f>Engine!E55</f>
        <v>0.79166666666666696</v>
      </c>
      <c r="F55" s="128" t="str">
        <f>Engine!F55</f>
        <v>C</v>
      </c>
      <c r="G55" s="129" t="str">
        <f>Engine!G55</f>
        <v>Single</v>
      </c>
      <c r="H55" s="130">
        <f>Engine!I55</f>
        <v>65</v>
      </c>
      <c r="I55" s="131">
        <f>Engine!J55</f>
        <v>55</v>
      </c>
      <c r="J55" s="131">
        <f>Engine!K55</f>
        <v>49</v>
      </c>
      <c r="K55" s="131">
        <f>Engine!L55</f>
        <v>39</v>
      </c>
      <c r="L55" s="131">
        <f>Engine!M55</f>
        <v>23</v>
      </c>
      <c r="M55" s="131">
        <f>Engine!N55</f>
        <v>15</v>
      </c>
      <c r="N55" s="132">
        <f>Engine!O55</f>
        <v>12</v>
      </c>
      <c r="O55" s="133">
        <f>Engine!P55</f>
        <v>68</v>
      </c>
      <c r="P55" s="134">
        <f>Engine!Q55</f>
        <v>422</v>
      </c>
      <c r="Q55" s="134">
        <f>Engine!R55</f>
        <v>70</v>
      </c>
      <c r="R55" s="134">
        <f>Engine!S55</f>
        <v>658</v>
      </c>
      <c r="S55" s="134">
        <f>Engine!T55</f>
        <v>1120</v>
      </c>
      <c r="T55" s="134">
        <f>Engine!U55</f>
        <v>746</v>
      </c>
      <c r="U55" s="134">
        <f>Engine!V55</f>
        <v>922</v>
      </c>
      <c r="V55" s="135">
        <f>Engine!W55</f>
        <v>4006</v>
      </c>
      <c r="W55" s="136">
        <f>Engine!X55</f>
        <v>0</v>
      </c>
      <c r="X55" s="137">
        <f>Engine!Y55</f>
        <v>165</v>
      </c>
      <c r="Y55" s="137">
        <f>Engine!Z55</f>
        <v>0</v>
      </c>
      <c r="Z55" s="137">
        <f>Engine!AA55</f>
        <v>257</v>
      </c>
      <c r="AA55" s="137">
        <f>Engine!AB55</f>
        <v>291</v>
      </c>
      <c r="AB55" s="137">
        <f>Engine!AC55</f>
        <v>218</v>
      </c>
      <c r="AC55" s="137">
        <f>Engine!AD55</f>
        <v>150</v>
      </c>
      <c r="AD55" s="138">
        <f>Engine!AE55</f>
        <v>1081</v>
      </c>
      <c r="AE55" s="133">
        <f>Engine!AF55</f>
        <v>68</v>
      </c>
      <c r="AF55" s="134">
        <f>Engine!AG55</f>
        <v>257</v>
      </c>
      <c r="AG55" s="134">
        <f>Engine!AH55</f>
        <v>70</v>
      </c>
      <c r="AH55" s="134">
        <f>Engine!AI55</f>
        <v>401</v>
      </c>
      <c r="AI55" s="134">
        <f>Engine!AJ55</f>
        <v>829</v>
      </c>
      <c r="AJ55" s="134">
        <f>Engine!AK55</f>
        <v>528</v>
      </c>
      <c r="AK55" s="134">
        <f>Engine!AL55</f>
        <v>772</v>
      </c>
      <c r="AL55" s="135">
        <f>Engine!AM55</f>
        <v>3234</v>
      </c>
      <c r="AM55" s="139">
        <f>Engine!AN55</f>
        <v>0</v>
      </c>
      <c r="AN55" s="140">
        <f>Engine!AO55</f>
        <v>9075</v>
      </c>
      <c r="AO55" s="140">
        <f>Engine!AP55</f>
        <v>0</v>
      </c>
      <c r="AP55" s="140">
        <f>Engine!AQ55</f>
        <v>10023</v>
      </c>
      <c r="AQ55" s="140">
        <f>Engine!AR55</f>
        <v>6693</v>
      </c>
      <c r="AR55" s="140">
        <f>Engine!AS55</f>
        <v>3270</v>
      </c>
      <c r="AS55" s="140">
        <f>Engine!AT55</f>
        <v>1800</v>
      </c>
      <c r="AT55" s="141">
        <f>Engine!AU55</f>
        <v>30861</v>
      </c>
      <c r="AU55" s="142" t="str">
        <f>Engine!AV55</f>
        <v>Yes</v>
      </c>
      <c r="AV55" s="143">
        <f t="shared" si="0"/>
        <v>28.548566142460686</v>
      </c>
    </row>
    <row r="56" spans="1:49" s="63" customFormat="1" ht="14.4" x14ac:dyDescent="0.3">
      <c r="A56" s="124">
        <f>Engine!A56</f>
        <v>6</v>
      </c>
      <c r="B56" s="125">
        <f>Engine!B56</f>
        <v>46183</v>
      </c>
      <c r="C56" s="126" t="str">
        <f>Engine!C56</f>
        <v>Wednesday</v>
      </c>
      <c r="D56" s="126" t="str">
        <f>Engine!D56</f>
        <v>Loudoun United FC</v>
      </c>
      <c r="E56" s="127">
        <f>Engine!E56</f>
        <v>0.79166666666666696</v>
      </c>
      <c r="F56" s="128" t="str">
        <f>Engine!F56</f>
        <v>C</v>
      </c>
      <c r="G56" s="129" t="str">
        <f>Engine!G56</f>
        <v>Matchday</v>
      </c>
      <c r="H56" s="130">
        <f>Engine!I56</f>
        <v>70</v>
      </c>
      <c r="I56" s="131">
        <f>Engine!J56</f>
        <v>59.5</v>
      </c>
      <c r="J56" s="131">
        <f>Engine!K56</f>
        <v>53</v>
      </c>
      <c r="K56" s="131">
        <f>Engine!L56</f>
        <v>42</v>
      </c>
      <c r="L56" s="131">
        <f>Engine!M56</f>
        <v>25</v>
      </c>
      <c r="M56" s="131">
        <f>Engine!N56</f>
        <v>16</v>
      </c>
      <c r="N56" s="132">
        <f>Engine!O56</f>
        <v>13</v>
      </c>
      <c r="O56" s="133">
        <f>Engine!P56</f>
        <v>68</v>
      </c>
      <c r="P56" s="134">
        <f>Engine!Q56</f>
        <v>422</v>
      </c>
      <c r="Q56" s="134">
        <f>Engine!R56</f>
        <v>70</v>
      </c>
      <c r="R56" s="134">
        <f>Engine!S56</f>
        <v>658</v>
      </c>
      <c r="S56" s="134">
        <f>Engine!T56</f>
        <v>1120</v>
      </c>
      <c r="T56" s="134">
        <f>Engine!U56</f>
        <v>746</v>
      </c>
      <c r="U56" s="134">
        <f>Engine!V56</f>
        <v>922</v>
      </c>
      <c r="V56" s="135">
        <f>Engine!W56</f>
        <v>4006</v>
      </c>
      <c r="W56" s="136">
        <f>Engine!X56</f>
        <v>0</v>
      </c>
      <c r="X56" s="137">
        <f>Engine!Y56</f>
        <v>41</v>
      </c>
      <c r="Y56" s="137">
        <f>Engine!Z56</f>
        <v>0</v>
      </c>
      <c r="Z56" s="137">
        <f>Engine!AA56</f>
        <v>21</v>
      </c>
      <c r="AA56" s="137">
        <f>Engine!AB56</f>
        <v>36</v>
      </c>
      <c r="AB56" s="137">
        <f>Engine!AC56</f>
        <v>24</v>
      </c>
      <c r="AC56" s="137">
        <f>Engine!AD56</f>
        <v>30</v>
      </c>
      <c r="AD56" s="138">
        <f>Engine!AE56</f>
        <v>152</v>
      </c>
      <c r="AE56" s="133">
        <f>Engine!AF56</f>
        <v>68</v>
      </c>
      <c r="AF56" s="134">
        <f>Engine!AG56</f>
        <v>381</v>
      </c>
      <c r="AG56" s="134">
        <f>Engine!AH56</f>
        <v>70</v>
      </c>
      <c r="AH56" s="134">
        <f>Engine!AI56</f>
        <v>637</v>
      </c>
      <c r="AI56" s="134">
        <f>Engine!AJ56</f>
        <v>1084</v>
      </c>
      <c r="AJ56" s="134">
        <f>Engine!AK56</f>
        <v>722</v>
      </c>
      <c r="AK56" s="134">
        <f>Engine!AL56</f>
        <v>892</v>
      </c>
      <c r="AL56" s="135">
        <f>Engine!AM56</f>
        <v>3114</v>
      </c>
      <c r="AM56" s="139">
        <f>Engine!AN56</f>
        <v>0</v>
      </c>
      <c r="AN56" s="140">
        <f>Engine!AO56</f>
        <v>2439.5</v>
      </c>
      <c r="AO56" s="140">
        <f>Engine!AP56</f>
        <v>0</v>
      </c>
      <c r="AP56" s="140">
        <f>Engine!AQ56</f>
        <v>882</v>
      </c>
      <c r="AQ56" s="140">
        <f>Engine!AR56</f>
        <v>900</v>
      </c>
      <c r="AR56" s="140">
        <f>Engine!AS56</f>
        <v>384</v>
      </c>
      <c r="AS56" s="140">
        <f>Engine!AT56</f>
        <v>390</v>
      </c>
      <c r="AT56" s="141">
        <f>Engine!AU56</f>
        <v>4995.5</v>
      </c>
      <c r="AU56" s="142" t="str">
        <f>Engine!AV56</f>
        <v>Yes</v>
      </c>
      <c r="AV56" s="143">
        <f t="shared" si="0"/>
        <v>32.86513157894737</v>
      </c>
    </row>
    <row r="57" spans="1:49" s="63" customFormat="1" ht="14.4" hidden="1" x14ac:dyDescent="0.3">
      <c r="A57" s="124">
        <f>Engine!A57</f>
        <v>6</v>
      </c>
      <c r="B57" s="125">
        <f>Engine!B57</f>
        <v>46183</v>
      </c>
      <c r="C57" s="126" t="str">
        <f>Engine!C57</f>
        <v>Wednesday</v>
      </c>
      <c r="D57" s="126" t="str">
        <f>Engine!D57</f>
        <v>Loudoun United FC</v>
      </c>
      <c r="E57" s="127">
        <f>Engine!E57</f>
        <v>0.79166666666666696</v>
      </c>
      <c r="F57" s="128" t="str">
        <f>Engine!F57</f>
        <v>C</v>
      </c>
      <c r="G57" s="129" t="str">
        <f>Engine!G57</f>
        <v>Sponsor</v>
      </c>
      <c r="H57" s="130">
        <f>Engine!I57</f>
        <v>52</v>
      </c>
      <c r="I57" s="131">
        <f>Engine!J57</f>
        <v>44</v>
      </c>
      <c r="J57" s="131">
        <f>Engine!K57</f>
        <v>39</v>
      </c>
      <c r="K57" s="131">
        <f>Engine!L57</f>
        <v>31</v>
      </c>
      <c r="L57" s="131">
        <f>Engine!M57</f>
        <v>18.5</v>
      </c>
      <c r="M57" s="131">
        <f>Engine!N57</f>
        <v>12</v>
      </c>
      <c r="N57" s="132">
        <f>Engine!O57</f>
        <v>9.5</v>
      </c>
      <c r="O57" s="133">
        <f>Engine!P57</f>
        <v>68</v>
      </c>
      <c r="P57" s="134">
        <f>Engine!Q57</f>
        <v>422</v>
      </c>
      <c r="Q57" s="134">
        <f>Engine!R57</f>
        <v>70</v>
      </c>
      <c r="R57" s="134">
        <f>Engine!S57</f>
        <v>658</v>
      </c>
      <c r="S57" s="134">
        <f>Engine!T57</f>
        <v>1120</v>
      </c>
      <c r="T57" s="134">
        <f>Engine!U57</f>
        <v>746</v>
      </c>
      <c r="U57" s="134">
        <f>Engine!V57</f>
        <v>922</v>
      </c>
      <c r="V57" s="135">
        <f>Engine!W57</f>
        <v>4006</v>
      </c>
      <c r="W57" s="136">
        <f>Engine!X57</f>
        <v>0</v>
      </c>
      <c r="X57" s="137">
        <f>Engine!Y57</f>
        <v>0</v>
      </c>
      <c r="Y57" s="137">
        <f>Engine!Z57</f>
        <v>0</v>
      </c>
      <c r="Z57" s="137">
        <f>Engine!AA57</f>
        <v>0</v>
      </c>
      <c r="AA57" s="137">
        <f>Engine!AB57</f>
        <v>0</v>
      </c>
      <c r="AB57" s="137">
        <f>Engine!AC57</f>
        <v>0</v>
      </c>
      <c r="AC57" s="137">
        <f>Engine!AD57</f>
        <v>0</v>
      </c>
      <c r="AD57" s="138">
        <f>Engine!AE57</f>
        <v>0</v>
      </c>
      <c r="AE57" s="133">
        <f>Engine!AF57</f>
        <v>68</v>
      </c>
      <c r="AF57" s="134">
        <f>Engine!AG57</f>
        <v>422</v>
      </c>
      <c r="AG57" s="134">
        <f>Engine!AH57</f>
        <v>70</v>
      </c>
      <c r="AH57" s="134">
        <f>Engine!AI57</f>
        <v>658</v>
      </c>
      <c r="AI57" s="134">
        <f>Engine!AJ57</f>
        <v>1120</v>
      </c>
      <c r="AJ57" s="134">
        <f>Engine!AK57</f>
        <v>746</v>
      </c>
      <c r="AK57" s="134">
        <f>Engine!AL57</f>
        <v>922</v>
      </c>
      <c r="AL57" s="135">
        <f>Engine!AM57</f>
        <v>3084</v>
      </c>
      <c r="AM57" s="139">
        <f>Engine!AN57</f>
        <v>0</v>
      </c>
      <c r="AN57" s="140">
        <f>Engine!AO57</f>
        <v>0</v>
      </c>
      <c r="AO57" s="140">
        <f>Engine!AP57</f>
        <v>0</v>
      </c>
      <c r="AP57" s="140">
        <f>Engine!AQ57</f>
        <v>0</v>
      </c>
      <c r="AQ57" s="140">
        <f>Engine!AR57</f>
        <v>0</v>
      </c>
      <c r="AR57" s="140">
        <f>Engine!AS57</f>
        <v>0</v>
      </c>
      <c r="AS57" s="140">
        <f>Engine!AT57</f>
        <v>0</v>
      </c>
      <c r="AT57" s="141">
        <f>Engine!AU57</f>
        <v>0</v>
      </c>
      <c r="AU57" s="142" t="str">
        <f>Engine!AV57</f>
        <v>Yes</v>
      </c>
      <c r="AV57" s="132" t="str">
        <f t="shared" si="0"/>
        <v/>
      </c>
    </row>
    <row r="58" spans="1:49" s="63" customFormat="1" ht="14.4" hidden="1" x14ac:dyDescent="0.3">
      <c r="A58" s="124">
        <f>Engine!A58</f>
        <v>6</v>
      </c>
      <c r="B58" s="125">
        <f>Engine!B58</f>
        <v>46183</v>
      </c>
      <c r="C58" s="126" t="str">
        <f>Engine!C58</f>
        <v>Wednesday</v>
      </c>
      <c r="D58" s="126" t="str">
        <f>Engine!D58</f>
        <v>Loudoun United FC</v>
      </c>
      <c r="E58" s="127">
        <f>Engine!E58</f>
        <v>0.79166666666666696</v>
      </c>
      <c r="F58" s="128" t="str">
        <f>Engine!F58</f>
        <v>C</v>
      </c>
      <c r="G58" s="129" t="str">
        <f>Engine!G58</f>
        <v>Comp</v>
      </c>
      <c r="H58" s="130">
        <f>Engine!I58</f>
        <v>0</v>
      </c>
      <c r="I58" s="131">
        <f>Engine!J58</f>
        <v>0</v>
      </c>
      <c r="J58" s="131">
        <f>Engine!K58</f>
        <v>0</v>
      </c>
      <c r="K58" s="131">
        <f>Engine!L58</f>
        <v>0</v>
      </c>
      <c r="L58" s="131">
        <f>Engine!M58</f>
        <v>0</v>
      </c>
      <c r="M58" s="131">
        <f>Engine!N58</f>
        <v>0</v>
      </c>
      <c r="N58" s="132">
        <f>Engine!O58</f>
        <v>0</v>
      </c>
      <c r="O58" s="133">
        <f>Engine!P58</f>
        <v>68</v>
      </c>
      <c r="P58" s="134">
        <f>Engine!Q58</f>
        <v>422</v>
      </c>
      <c r="Q58" s="134">
        <f>Engine!R58</f>
        <v>70</v>
      </c>
      <c r="R58" s="134">
        <f>Engine!S58</f>
        <v>658</v>
      </c>
      <c r="S58" s="134">
        <f>Engine!T58</f>
        <v>1120</v>
      </c>
      <c r="T58" s="134">
        <f>Engine!U58</f>
        <v>746</v>
      </c>
      <c r="U58" s="134">
        <f>Engine!V58</f>
        <v>922</v>
      </c>
      <c r="V58" s="135">
        <f>Engine!W58</f>
        <v>4006</v>
      </c>
      <c r="W58" s="136">
        <f>Engine!X58</f>
        <v>0</v>
      </c>
      <c r="X58" s="137">
        <f>Engine!Y58</f>
        <v>0</v>
      </c>
      <c r="Y58" s="137">
        <f>Engine!Z58</f>
        <v>0</v>
      </c>
      <c r="Z58" s="137">
        <f>Engine!AA58</f>
        <v>0</v>
      </c>
      <c r="AA58" s="137">
        <f>Engine!AB58</f>
        <v>0</v>
      </c>
      <c r="AB58" s="137">
        <f>Engine!AC58</f>
        <v>0</v>
      </c>
      <c r="AC58" s="137">
        <f>Engine!AD58</f>
        <v>0</v>
      </c>
      <c r="AD58" s="138">
        <f>Engine!AE58</f>
        <v>0</v>
      </c>
      <c r="AE58" s="133">
        <f>Engine!AF58</f>
        <v>68</v>
      </c>
      <c r="AF58" s="134">
        <f>Engine!AG58</f>
        <v>422</v>
      </c>
      <c r="AG58" s="134">
        <f>Engine!AH58</f>
        <v>70</v>
      </c>
      <c r="AH58" s="134">
        <f>Engine!AI58</f>
        <v>658</v>
      </c>
      <c r="AI58" s="134">
        <f>Engine!AJ58</f>
        <v>1120</v>
      </c>
      <c r="AJ58" s="134">
        <f>Engine!AK58</f>
        <v>746</v>
      </c>
      <c r="AK58" s="134">
        <f>Engine!AL58</f>
        <v>922</v>
      </c>
      <c r="AL58" s="135">
        <f>Engine!AM58</f>
        <v>3084</v>
      </c>
      <c r="AM58" s="139">
        <f>Engine!AN58</f>
        <v>0</v>
      </c>
      <c r="AN58" s="140">
        <f>Engine!AO58</f>
        <v>0</v>
      </c>
      <c r="AO58" s="140">
        <f>Engine!AP58</f>
        <v>0</v>
      </c>
      <c r="AP58" s="140">
        <f>Engine!AQ58</f>
        <v>0</v>
      </c>
      <c r="AQ58" s="140">
        <f>Engine!AR58</f>
        <v>0</v>
      </c>
      <c r="AR58" s="140">
        <f>Engine!AS58</f>
        <v>0</v>
      </c>
      <c r="AS58" s="140">
        <f>Engine!AT58</f>
        <v>0</v>
      </c>
      <c r="AT58" s="141">
        <f>Engine!AU58</f>
        <v>0</v>
      </c>
      <c r="AU58" s="142" t="str">
        <f>Engine!AV58</f>
        <v>Yes</v>
      </c>
      <c r="AV58" s="132" t="str">
        <f t="shared" si="0"/>
        <v/>
      </c>
    </row>
    <row r="59" spans="1:49" s="63" customFormat="1" ht="14.4" hidden="1" x14ac:dyDescent="0.3">
      <c r="A59" s="124">
        <f>Engine!A59</f>
        <v>6</v>
      </c>
      <c r="B59" s="125">
        <f>Engine!B59</f>
        <v>46183</v>
      </c>
      <c r="C59" s="126" t="str">
        <f>Engine!C59</f>
        <v>Wednesday</v>
      </c>
      <c r="D59" s="126" t="str">
        <f>Engine!D59</f>
        <v>Loudoun United FC</v>
      </c>
      <c r="E59" s="127">
        <f>Engine!E59</f>
        <v>0.79166666666666696</v>
      </c>
      <c r="F59" s="128" t="str">
        <f>Engine!F59</f>
        <v>C</v>
      </c>
      <c r="G59" s="129" t="str">
        <f>Engine!G59</f>
        <v>Promo1</v>
      </c>
      <c r="H59" s="130">
        <f>Engine!I59</f>
        <v>0</v>
      </c>
      <c r="I59" s="131">
        <f>Engine!J59</f>
        <v>0</v>
      </c>
      <c r="J59" s="131">
        <f>Engine!K59</f>
        <v>0</v>
      </c>
      <c r="K59" s="131">
        <f>Engine!L59</f>
        <v>0</v>
      </c>
      <c r="L59" s="131">
        <f>Engine!M59</f>
        <v>0</v>
      </c>
      <c r="M59" s="131">
        <f>Engine!N59</f>
        <v>0</v>
      </c>
      <c r="N59" s="132">
        <f>Engine!O59</f>
        <v>0</v>
      </c>
      <c r="O59" s="133">
        <f>Engine!P59</f>
        <v>68</v>
      </c>
      <c r="P59" s="134">
        <f>Engine!Q59</f>
        <v>422</v>
      </c>
      <c r="Q59" s="134">
        <f>Engine!R59</f>
        <v>70</v>
      </c>
      <c r="R59" s="134">
        <f>Engine!S59</f>
        <v>658</v>
      </c>
      <c r="S59" s="134">
        <f>Engine!T59</f>
        <v>1120</v>
      </c>
      <c r="T59" s="134">
        <f>Engine!U59</f>
        <v>746</v>
      </c>
      <c r="U59" s="134">
        <f>Engine!V59</f>
        <v>922</v>
      </c>
      <c r="V59" s="135">
        <f>Engine!W59</f>
        <v>4006</v>
      </c>
      <c r="W59" s="136">
        <f>Engine!X59</f>
        <v>0</v>
      </c>
      <c r="X59" s="137">
        <f>Engine!Y59</f>
        <v>0</v>
      </c>
      <c r="Y59" s="137">
        <f>Engine!Z59</f>
        <v>0</v>
      </c>
      <c r="Z59" s="137">
        <f>Engine!AA59</f>
        <v>0</v>
      </c>
      <c r="AA59" s="137">
        <f>Engine!AB59</f>
        <v>0</v>
      </c>
      <c r="AB59" s="137">
        <f>Engine!AC59</f>
        <v>0</v>
      </c>
      <c r="AC59" s="137">
        <f>Engine!AD59</f>
        <v>0</v>
      </c>
      <c r="AD59" s="138">
        <f>Engine!AE59</f>
        <v>0</v>
      </c>
      <c r="AE59" s="133">
        <f>Engine!AF59</f>
        <v>68</v>
      </c>
      <c r="AF59" s="134">
        <f>Engine!AG59</f>
        <v>422</v>
      </c>
      <c r="AG59" s="134">
        <f>Engine!AH59</f>
        <v>70</v>
      </c>
      <c r="AH59" s="134">
        <f>Engine!AI59</f>
        <v>658</v>
      </c>
      <c r="AI59" s="134">
        <f>Engine!AJ59</f>
        <v>1120</v>
      </c>
      <c r="AJ59" s="134">
        <f>Engine!AK59</f>
        <v>746</v>
      </c>
      <c r="AK59" s="134">
        <f>Engine!AL59</f>
        <v>922</v>
      </c>
      <c r="AL59" s="135">
        <f>Engine!AM59</f>
        <v>3084</v>
      </c>
      <c r="AM59" s="139">
        <f>Engine!AN59</f>
        <v>0</v>
      </c>
      <c r="AN59" s="140">
        <f>Engine!AO59</f>
        <v>0</v>
      </c>
      <c r="AO59" s="140">
        <f>Engine!AP59</f>
        <v>0</v>
      </c>
      <c r="AP59" s="140">
        <f>Engine!AQ59</f>
        <v>0</v>
      </c>
      <c r="AQ59" s="140">
        <f>Engine!AR59</f>
        <v>0</v>
      </c>
      <c r="AR59" s="140">
        <f>Engine!AS59</f>
        <v>0</v>
      </c>
      <c r="AS59" s="140">
        <f>Engine!AT59</f>
        <v>0</v>
      </c>
      <c r="AT59" s="141">
        <f>Engine!AU59</f>
        <v>0</v>
      </c>
      <c r="AU59" s="142" t="str">
        <f>Engine!AV59</f>
        <v>Yes</v>
      </c>
      <c r="AV59" s="132" t="str">
        <f t="shared" si="0"/>
        <v/>
      </c>
    </row>
    <row r="60" spans="1:49" s="63" customFormat="1" ht="14.4" hidden="1" x14ac:dyDescent="0.3">
      <c r="A60" s="124">
        <f>Engine!A60</f>
        <v>6</v>
      </c>
      <c r="B60" s="125">
        <f>Engine!B60</f>
        <v>46183</v>
      </c>
      <c r="C60" s="126" t="str">
        <f>Engine!C60</f>
        <v>Wednesday</v>
      </c>
      <c r="D60" s="126" t="str">
        <f>Engine!D60</f>
        <v>Loudoun United FC</v>
      </c>
      <c r="E60" s="127">
        <f>Engine!E60</f>
        <v>0.79166666666666696</v>
      </c>
      <c r="F60" s="128" t="str">
        <f>Engine!F60</f>
        <v>C</v>
      </c>
      <c r="G60" s="129" t="str">
        <f>Engine!G60</f>
        <v>Promo2</v>
      </c>
      <c r="H60" s="130">
        <f>Engine!I60</f>
        <v>0</v>
      </c>
      <c r="I60" s="131">
        <f>Engine!J60</f>
        <v>0</v>
      </c>
      <c r="J60" s="131">
        <f>Engine!K60</f>
        <v>0</v>
      </c>
      <c r="K60" s="131">
        <f>Engine!L60</f>
        <v>0</v>
      </c>
      <c r="L60" s="131">
        <f>Engine!M60</f>
        <v>0</v>
      </c>
      <c r="M60" s="131">
        <f>Engine!N60</f>
        <v>0</v>
      </c>
      <c r="N60" s="132">
        <f>Engine!O60</f>
        <v>0</v>
      </c>
      <c r="O60" s="133">
        <f>Engine!P60</f>
        <v>68</v>
      </c>
      <c r="P60" s="134">
        <f>Engine!Q60</f>
        <v>422</v>
      </c>
      <c r="Q60" s="134">
        <f>Engine!R60</f>
        <v>70</v>
      </c>
      <c r="R60" s="134">
        <f>Engine!S60</f>
        <v>658</v>
      </c>
      <c r="S60" s="134">
        <f>Engine!T60</f>
        <v>1120</v>
      </c>
      <c r="T60" s="134">
        <f>Engine!U60</f>
        <v>746</v>
      </c>
      <c r="U60" s="134">
        <f>Engine!V60</f>
        <v>922</v>
      </c>
      <c r="V60" s="135">
        <f>Engine!W60</f>
        <v>4006</v>
      </c>
      <c r="W60" s="136">
        <f>Engine!X60</f>
        <v>0</v>
      </c>
      <c r="X60" s="137">
        <f>Engine!Y60</f>
        <v>0</v>
      </c>
      <c r="Y60" s="137">
        <f>Engine!Z60</f>
        <v>0</v>
      </c>
      <c r="Z60" s="137">
        <f>Engine!AA60</f>
        <v>0</v>
      </c>
      <c r="AA60" s="137">
        <f>Engine!AB60</f>
        <v>0</v>
      </c>
      <c r="AB60" s="137">
        <f>Engine!AC60</f>
        <v>0</v>
      </c>
      <c r="AC60" s="137">
        <f>Engine!AD60</f>
        <v>0</v>
      </c>
      <c r="AD60" s="138">
        <f>Engine!AE60</f>
        <v>0</v>
      </c>
      <c r="AE60" s="133">
        <f>Engine!AF60</f>
        <v>68</v>
      </c>
      <c r="AF60" s="134">
        <f>Engine!AG60</f>
        <v>422</v>
      </c>
      <c r="AG60" s="134">
        <f>Engine!AH60</f>
        <v>70</v>
      </c>
      <c r="AH60" s="134">
        <f>Engine!AI60</f>
        <v>658</v>
      </c>
      <c r="AI60" s="134">
        <f>Engine!AJ60</f>
        <v>1120</v>
      </c>
      <c r="AJ60" s="134">
        <f>Engine!AK60</f>
        <v>746</v>
      </c>
      <c r="AK60" s="134">
        <f>Engine!AL60</f>
        <v>922</v>
      </c>
      <c r="AL60" s="135">
        <f>Engine!AM60</f>
        <v>3084</v>
      </c>
      <c r="AM60" s="139">
        <f>Engine!AN60</f>
        <v>0</v>
      </c>
      <c r="AN60" s="140">
        <f>Engine!AO60</f>
        <v>0</v>
      </c>
      <c r="AO60" s="140">
        <f>Engine!AP60</f>
        <v>0</v>
      </c>
      <c r="AP60" s="140">
        <f>Engine!AQ60</f>
        <v>0</v>
      </c>
      <c r="AQ60" s="140">
        <f>Engine!AR60</f>
        <v>0</v>
      </c>
      <c r="AR60" s="140">
        <f>Engine!AS60</f>
        <v>0</v>
      </c>
      <c r="AS60" s="140">
        <f>Engine!AT60</f>
        <v>0</v>
      </c>
      <c r="AT60" s="141">
        <f>Engine!AU60</f>
        <v>0</v>
      </c>
      <c r="AU60" s="142" t="str">
        <f>Engine!AV60</f>
        <v>Yes</v>
      </c>
      <c r="AV60" s="132" t="str">
        <f t="shared" si="0"/>
        <v/>
      </c>
    </row>
    <row r="61" spans="1:49" s="63" customFormat="1" ht="14.4" hidden="1" x14ac:dyDescent="0.3">
      <c r="A61" s="124">
        <f>Engine!A61</f>
        <v>6</v>
      </c>
      <c r="B61" s="125">
        <f>Engine!B61</f>
        <v>46183</v>
      </c>
      <c r="C61" s="126" t="str">
        <f>Engine!C61</f>
        <v>Wednesday</v>
      </c>
      <c r="D61" s="126" t="str">
        <f>Engine!D61</f>
        <v>Loudoun United FC</v>
      </c>
      <c r="E61" s="127">
        <f>Engine!E61</f>
        <v>0.79166666666666696</v>
      </c>
      <c r="F61" s="128" t="str">
        <f>Engine!F61</f>
        <v>C</v>
      </c>
      <c r="G61" s="129" t="str">
        <f>Engine!G61</f>
        <v>Promo3</v>
      </c>
      <c r="H61" s="130">
        <f>Engine!I61</f>
        <v>0</v>
      </c>
      <c r="I61" s="131">
        <f>Engine!J61</f>
        <v>0</v>
      </c>
      <c r="J61" s="131">
        <f>Engine!K61</f>
        <v>0</v>
      </c>
      <c r="K61" s="131">
        <f>Engine!L61</f>
        <v>0</v>
      </c>
      <c r="L61" s="131">
        <f>Engine!M61</f>
        <v>0</v>
      </c>
      <c r="M61" s="131">
        <f>Engine!N61</f>
        <v>0</v>
      </c>
      <c r="N61" s="132">
        <f>Engine!O61</f>
        <v>0</v>
      </c>
      <c r="O61" s="133">
        <f>Engine!P61</f>
        <v>68</v>
      </c>
      <c r="P61" s="134">
        <f>Engine!Q61</f>
        <v>422</v>
      </c>
      <c r="Q61" s="134">
        <f>Engine!R61</f>
        <v>70</v>
      </c>
      <c r="R61" s="134">
        <f>Engine!S61</f>
        <v>658</v>
      </c>
      <c r="S61" s="134">
        <f>Engine!T61</f>
        <v>1120</v>
      </c>
      <c r="T61" s="134">
        <f>Engine!U61</f>
        <v>746</v>
      </c>
      <c r="U61" s="134">
        <f>Engine!V61</f>
        <v>922</v>
      </c>
      <c r="V61" s="135">
        <f>Engine!W61</f>
        <v>4006</v>
      </c>
      <c r="W61" s="136">
        <f>Engine!X61</f>
        <v>0</v>
      </c>
      <c r="X61" s="137">
        <f>Engine!Y61</f>
        <v>0</v>
      </c>
      <c r="Y61" s="137">
        <f>Engine!Z61</f>
        <v>0</v>
      </c>
      <c r="Z61" s="137">
        <f>Engine!AA61</f>
        <v>0</v>
      </c>
      <c r="AA61" s="137">
        <f>Engine!AB61</f>
        <v>0</v>
      </c>
      <c r="AB61" s="137">
        <f>Engine!AC61</f>
        <v>0</v>
      </c>
      <c r="AC61" s="137">
        <f>Engine!AD61</f>
        <v>0</v>
      </c>
      <c r="AD61" s="138">
        <f>Engine!AE61</f>
        <v>0</v>
      </c>
      <c r="AE61" s="133">
        <f>Engine!AF61</f>
        <v>68</v>
      </c>
      <c r="AF61" s="134">
        <f>Engine!AG61</f>
        <v>422</v>
      </c>
      <c r="AG61" s="134">
        <f>Engine!AH61</f>
        <v>70</v>
      </c>
      <c r="AH61" s="134">
        <f>Engine!AI61</f>
        <v>658</v>
      </c>
      <c r="AI61" s="134">
        <f>Engine!AJ61</f>
        <v>1120</v>
      </c>
      <c r="AJ61" s="134">
        <f>Engine!AK61</f>
        <v>746</v>
      </c>
      <c r="AK61" s="134">
        <f>Engine!AL61</f>
        <v>922</v>
      </c>
      <c r="AL61" s="135">
        <f>Engine!AM61</f>
        <v>3084</v>
      </c>
      <c r="AM61" s="139">
        <f>Engine!AN61</f>
        <v>0</v>
      </c>
      <c r="AN61" s="140">
        <f>Engine!AO61</f>
        <v>0</v>
      </c>
      <c r="AO61" s="140">
        <f>Engine!AP61</f>
        <v>0</v>
      </c>
      <c r="AP61" s="140">
        <f>Engine!AQ61</f>
        <v>0</v>
      </c>
      <c r="AQ61" s="140">
        <f>Engine!AR61</f>
        <v>0</v>
      </c>
      <c r="AR61" s="140">
        <f>Engine!AS61</f>
        <v>0</v>
      </c>
      <c r="AS61" s="140">
        <f>Engine!AT61</f>
        <v>0</v>
      </c>
      <c r="AT61" s="141">
        <f>Engine!AU61</f>
        <v>0</v>
      </c>
      <c r="AU61" s="142" t="str">
        <f>Engine!AV61</f>
        <v>Yes</v>
      </c>
      <c r="AV61" s="132" t="str">
        <f t="shared" si="0"/>
        <v/>
      </c>
    </row>
    <row r="62" spans="1:49" s="144" customFormat="1" ht="15.75" customHeight="1" thickBot="1" x14ac:dyDescent="0.35">
      <c r="A62" s="107">
        <f>Engine!A62</f>
        <v>6</v>
      </c>
      <c r="B62" s="108">
        <f>Engine!B62</f>
        <v>46183</v>
      </c>
      <c r="C62" s="109" t="str">
        <f>Engine!C62</f>
        <v>Wednesday</v>
      </c>
      <c r="D62" s="109" t="str">
        <f>Engine!D62</f>
        <v>Loudoun United FC</v>
      </c>
      <c r="E62" s="110">
        <f>Engine!E62</f>
        <v>0.79166666666666696</v>
      </c>
      <c r="F62" s="111" t="str">
        <f>Engine!F62</f>
        <v>C</v>
      </c>
      <c r="G62" s="112" t="str">
        <f>Engine!G62</f>
        <v>Totals</v>
      </c>
      <c r="H62" s="113" t="s">
        <v>39</v>
      </c>
      <c r="I62" s="114" t="s">
        <v>39</v>
      </c>
      <c r="J62" s="114" t="s">
        <v>39</v>
      </c>
      <c r="K62" s="114" t="s">
        <v>39</v>
      </c>
      <c r="L62" s="114" t="s">
        <v>39</v>
      </c>
      <c r="M62" s="114" t="s">
        <v>39</v>
      </c>
      <c r="N62" s="115" t="s">
        <v>39</v>
      </c>
      <c r="O62" s="116">
        <f>Engine!P62</f>
        <v>68</v>
      </c>
      <c r="P62" s="117">
        <f>Engine!Q62</f>
        <v>422</v>
      </c>
      <c r="Q62" s="117">
        <f>Engine!R62</f>
        <v>70</v>
      </c>
      <c r="R62" s="117">
        <f>Engine!S62</f>
        <v>658</v>
      </c>
      <c r="S62" s="117">
        <f>Engine!T62</f>
        <v>1120</v>
      </c>
      <c r="T62" s="117">
        <f>Engine!U62</f>
        <v>746</v>
      </c>
      <c r="U62" s="117">
        <f>Engine!V62</f>
        <v>922</v>
      </c>
      <c r="V62" s="118">
        <f>Engine!W62</f>
        <v>4006</v>
      </c>
      <c r="W62" s="116">
        <f>Engine!X62</f>
        <v>68</v>
      </c>
      <c r="X62" s="117">
        <f>Engine!Y62</f>
        <v>312</v>
      </c>
      <c r="Y62" s="117">
        <f>Engine!Z62</f>
        <v>70</v>
      </c>
      <c r="Z62" s="117">
        <f>Engine!AA62</f>
        <v>474</v>
      </c>
      <c r="AA62" s="117">
        <f>Engine!AB62</f>
        <v>825</v>
      </c>
      <c r="AB62" s="117">
        <f>Engine!AC62</f>
        <v>524</v>
      </c>
      <c r="AC62" s="117">
        <f>Engine!AD62</f>
        <v>664</v>
      </c>
      <c r="AD62" s="118">
        <f>Engine!AE62</f>
        <v>2937</v>
      </c>
      <c r="AE62" s="116">
        <f>Engine!AF62</f>
        <v>0</v>
      </c>
      <c r="AF62" s="117">
        <f>Engine!AG62</f>
        <v>110</v>
      </c>
      <c r="AG62" s="117">
        <f>Engine!AH62</f>
        <v>0</v>
      </c>
      <c r="AH62" s="117">
        <f>Engine!AI62</f>
        <v>184</v>
      </c>
      <c r="AI62" s="117">
        <f>Engine!AJ62</f>
        <v>295</v>
      </c>
      <c r="AJ62" s="117">
        <f>Engine!AK62</f>
        <v>222</v>
      </c>
      <c r="AK62" s="117">
        <f>Engine!AL62</f>
        <v>258</v>
      </c>
      <c r="AL62" s="118">
        <f>Engine!AM62</f>
        <v>3748</v>
      </c>
      <c r="AM62" s="119">
        <f>Engine!AN62</f>
        <v>4420</v>
      </c>
      <c r="AN62" s="120">
        <f>Engine!AO62</f>
        <v>17344.5</v>
      </c>
      <c r="AO62" s="120">
        <f>Engine!AP62</f>
        <v>3430</v>
      </c>
      <c r="AP62" s="120">
        <f>Engine!AQ62</f>
        <v>18357</v>
      </c>
      <c r="AQ62" s="120">
        <f>Engine!AR62</f>
        <v>18611</v>
      </c>
      <c r="AR62" s="120">
        <f>Engine!AS62</f>
        <v>7714</v>
      </c>
      <c r="AS62" s="120">
        <f>Engine!AT62</f>
        <v>7698</v>
      </c>
      <c r="AT62" s="121">
        <f>Engine!AU62</f>
        <v>77574.5</v>
      </c>
      <c r="AU62" s="122" t="str">
        <f>Engine!AV62</f>
        <v>Yes</v>
      </c>
      <c r="AV62" s="123">
        <f t="shared" si="0"/>
        <v>26.41283622744297</v>
      </c>
    </row>
    <row r="63" spans="1:49" s="63" customFormat="1" ht="15.75" customHeight="1" thickTop="1" x14ac:dyDescent="0.3">
      <c r="A63" s="124">
        <f>Engine!A63</f>
        <v>7</v>
      </c>
      <c r="B63" s="125">
        <f>Engine!B63</f>
        <v>46193</v>
      </c>
      <c r="C63" s="126" t="str">
        <f>Engine!C63</f>
        <v>Saturday</v>
      </c>
      <c r="D63" s="126" t="str">
        <f>Engine!D63</f>
        <v>AV Alta FC</v>
      </c>
      <c r="E63" s="127">
        <f>Engine!E63</f>
        <v>0.79166666666666696</v>
      </c>
      <c r="F63" s="128" t="str">
        <f>Engine!F63</f>
        <v>B</v>
      </c>
      <c r="G63" s="129" t="str">
        <f>Engine!G63</f>
        <v>Season</v>
      </c>
      <c r="H63" s="130">
        <f>Engine!I63</f>
        <v>65</v>
      </c>
      <c r="I63" s="131">
        <f>Engine!J63</f>
        <v>55</v>
      </c>
      <c r="J63" s="131">
        <f>Engine!K63</f>
        <v>49</v>
      </c>
      <c r="K63" s="131">
        <f>Engine!L63</f>
        <v>39</v>
      </c>
      <c r="L63" s="131">
        <f>Engine!M63</f>
        <v>23</v>
      </c>
      <c r="M63" s="131">
        <f>Engine!N63</f>
        <v>15</v>
      </c>
      <c r="N63" s="132">
        <f>Engine!O63</f>
        <v>12</v>
      </c>
      <c r="O63" s="133">
        <f>Engine!P63</f>
        <v>68</v>
      </c>
      <c r="P63" s="134">
        <f>Engine!Q63</f>
        <v>422</v>
      </c>
      <c r="Q63" s="134">
        <f>Engine!R63</f>
        <v>70</v>
      </c>
      <c r="R63" s="134">
        <f>Engine!S63</f>
        <v>658</v>
      </c>
      <c r="S63" s="134">
        <f>Engine!T63</f>
        <v>1120</v>
      </c>
      <c r="T63" s="134">
        <f>Engine!U63</f>
        <v>746</v>
      </c>
      <c r="U63" s="134">
        <f>Engine!V63</f>
        <v>922</v>
      </c>
      <c r="V63" s="135">
        <f>Engine!W63</f>
        <v>4006</v>
      </c>
      <c r="W63" s="136">
        <f>Engine!X63</f>
        <v>68</v>
      </c>
      <c r="X63" s="137">
        <f>Engine!Y63</f>
        <v>106</v>
      </c>
      <c r="Y63" s="137">
        <f>Engine!Z63</f>
        <v>70</v>
      </c>
      <c r="Z63" s="137">
        <f>Engine!AA63</f>
        <v>132</v>
      </c>
      <c r="AA63" s="137">
        <f>Engine!AB63</f>
        <v>280</v>
      </c>
      <c r="AB63" s="137">
        <f>Engine!AC63</f>
        <v>112</v>
      </c>
      <c r="AC63" s="137">
        <f>Engine!AD63</f>
        <v>184</v>
      </c>
      <c r="AD63" s="138">
        <f>Engine!AE63</f>
        <v>952</v>
      </c>
      <c r="AE63" s="133">
        <f>Engine!AF63</f>
        <v>0</v>
      </c>
      <c r="AF63" s="134">
        <f>Engine!AG63</f>
        <v>316</v>
      </c>
      <c r="AG63" s="134">
        <f>Engine!AH63</f>
        <v>0</v>
      </c>
      <c r="AH63" s="134">
        <f>Engine!AI63</f>
        <v>526</v>
      </c>
      <c r="AI63" s="134">
        <f>Engine!AJ63</f>
        <v>840</v>
      </c>
      <c r="AJ63" s="134">
        <f>Engine!AK63</f>
        <v>634</v>
      </c>
      <c r="AK63" s="134">
        <f>Engine!AL63</f>
        <v>738</v>
      </c>
      <c r="AL63" s="135">
        <f>Engine!AM63</f>
        <v>3268</v>
      </c>
      <c r="AM63" s="139">
        <f>Engine!AN63</f>
        <v>4420</v>
      </c>
      <c r="AN63" s="140">
        <f>Engine!AO63</f>
        <v>5830</v>
      </c>
      <c r="AO63" s="140">
        <f>Engine!AP63</f>
        <v>3430</v>
      </c>
      <c r="AP63" s="140">
        <f>Engine!AQ63</f>
        <v>5148</v>
      </c>
      <c r="AQ63" s="140">
        <f>Engine!AR63</f>
        <v>6440</v>
      </c>
      <c r="AR63" s="140">
        <f>Engine!AS63</f>
        <v>1680</v>
      </c>
      <c r="AS63" s="140">
        <f>Engine!AT63</f>
        <v>2208</v>
      </c>
      <c r="AT63" s="141">
        <f>Engine!AU63</f>
        <v>29156</v>
      </c>
      <c r="AU63" s="142" t="str">
        <f>Engine!AV63</f>
        <v>Yes</v>
      </c>
      <c r="AV63" s="143">
        <f t="shared" si="0"/>
        <v>30.626050420168067</v>
      </c>
    </row>
    <row r="64" spans="1:49" s="63" customFormat="1" ht="14.4" x14ac:dyDescent="0.3">
      <c r="A64" s="124">
        <f>Engine!A64</f>
        <v>7</v>
      </c>
      <c r="B64" s="125">
        <f>Engine!B64</f>
        <v>46193</v>
      </c>
      <c r="C64" s="126" t="str">
        <f>Engine!C64</f>
        <v>Saturday</v>
      </c>
      <c r="D64" s="126" t="str">
        <f>Engine!D64</f>
        <v>AV Alta FC</v>
      </c>
      <c r="E64" s="127">
        <f>Engine!E64</f>
        <v>0.79166666666666696</v>
      </c>
      <c r="F64" s="128" t="str">
        <f>Engine!F64</f>
        <v>B</v>
      </c>
      <c r="G64" s="129" t="str">
        <f>Engine!G64</f>
        <v>Group</v>
      </c>
      <c r="H64" s="130">
        <f>Engine!I64</f>
        <v>75</v>
      </c>
      <c r="I64" s="131">
        <f>Engine!J64</f>
        <v>63</v>
      </c>
      <c r="J64" s="131">
        <f>Engine!K64</f>
        <v>56.5</v>
      </c>
      <c r="K64" s="131">
        <f>Engine!L64</f>
        <v>45</v>
      </c>
      <c r="L64" s="131">
        <f>Engine!M64</f>
        <v>26.5</v>
      </c>
      <c r="M64" s="131">
        <f>Engine!N64</f>
        <v>17.5</v>
      </c>
      <c r="N64" s="132">
        <f>Engine!O64</f>
        <v>14</v>
      </c>
      <c r="O64" s="133">
        <f>Engine!P64</f>
        <v>68</v>
      </c>
      <c r="P64" s="134">
        <f>Engine!Q64</f>
        <v>422</v>
      </c>
      <c r="Q64" s="134">
        <f>Engine!R64</f>
        <v>70</v>
      </c>
      <c r="R64" s="134">
        <f>Engine!S64</f>
        <v>658</v>
      </c>
      <c r="S64" s="134">
        <f>Engine!T64</f>
        <v>1120</v>
      </c>
      <c r="T64" s="134">
        <f>Engine!U64</f>
        <v>746</v>
      </c>
      <c r="U64" s="134">
        <f>Engine!V64</f>
        <v>922</v>
      </c>
      <c r="V64" s="135">
        <f>Engine!W64</f>
        <v>4006</v>
      </c>
      <c r="W64" s="136">
        <f>Engine!X64</f>
        <v>0</v>
      </c>
      <c r="X64" s="137">
        <f>Engine!Y64</f>
        <v>0</v>
      </c>
      <c r="Y64" s="137">
        <f>Engine!Z64</f>
        <v>0</v>
      </c>
      <c r="Z64" s="137">
        <f>Engine!AA64</f>
        <v>84</v>
      </c>
      <c r="AA64" s="137">
        <f>Engine!AB64</f>
        <v>286</v>
      </c>
      <c r="AB64" s="137">
        <f>Engine!AC64</f>
        <v>222</v>
      </c>
      <c r="AC64" s="137">
        <f>Engine!AD64</f>
        <v>392</v>
      </c>
      <c r="AD64" s="138">
        <f>Engine!AE64</f>
        <v>984</v>
      </c>
      <c r="AE64" s="133">
        <f>Engine!AF64</f>
        <v>68</v>
      </c>
      <c r="AF64" s="134">
        <f>Engine!AG64</f>
        <v>422</v>
      </c>
      <c r="AG64" s="134">
        <f>Engine!AH64</f>
        <v>70</v>
      </c>
      <c r="AH64" s="134">
        <f>Engine!AI64</f>
        <v>574</v>
      </c>
      <c r="AI64" s="134">
        <f>Engine!AJ64</f>
        <v>834</v>
      </c>
      <c r="AJ64" s="134">
        <f>Engine!AK64</f>
        <v>524</v>
      </c>
      <c r="AK64" s="134">
        <f>Engine!AL64</f>
        <v>530</v>
      </c>
      <c r="AL64" s="135">
        <f>Engine!AM64</f>
        <v>3476</v>
      </c>
      <c r="AM64" s="139">
        <f>Engine!AN64</f>
        <v>0</v>
      </c>
      <c r="AN64" s="140">
        <f>Engine!AO64</f>
        <v>0</v>
      </c>
      <c r="AO64" s="140">
        <f>Engine!AP64</f>
        <v>0</v>
      </c>
      <c r="AP64" s="140">
        <f>Engine!AQ64</f>
        <v>3780</v>
      </c>
      <c r="AQ64" s="140">
        <f>Engine!AR64</f>
        <v>7579</v>
      </c>
      <c r="AR64" s="140">
        <f>Engine!AS64</f>
        <v>3885</v>
      </c>
      <c r="AS64" s="140">
        <f>Engine!AT64</f>
        <v>5488</v>
      </c>
      <c r="AT64" s="141">
        <f>Engine!AU64</f>
        <v>20732</v>
      </c>
      <c r="AU64" s="142" t="str">
        <f>Engine!AV64</f>
        <v>Yes</v>
      </c>
      <c r="AV64" s="143">
        <f t="shared" si="0"/>
        <v>21.069105691056912</v>
      </c>
    </row>
    <row r="65" spans="1:48" s="63" customFormat="1" ht="14.4" x14ac:dyDescent="0.3">
      <c r="A65" s="124">
        <f>Engine!A65</f>
        <v>7</v>
      </c>
      <c r="B65" s="125">
        <f>Engine!B65</f>
        <v>46193</v>
      </c>
      <c r="C65" s="126" t="str">
        <f>Engine!C65</f>
        <v>Saturday</v>
      </c>
      <c r="D65" s="126" t="str">
        <f>Engine!D65</f>
        <v>AV Alta FC</v>
      </c>
      <c r="E65" s="127">
        <f>Engine!E65</f>
        <v>0.79166666666666696</v>
      </c>
      <c r="F65" s="128" t="str">
        <f>Engine!F65</f>
        <v>B</v>
      </c>
      <c r="G65" s="129" t="str">
        <f>Engine!G65</f>
        <v>Single</v>
      </c>
      <c r="H65" s="130">
        <f>Engine!I65</f>
        <v>81.5</v>
      </c>
      <c r="I65" s="131">
        <f>Engine!J65</f>
        <v>69</v>
      </c>
      <c r="J65" s="131">
        <f>Engine!K65</f>
        <v>61.5</v>
      </c>
      <c r="K65" s="131">
        <f>Engine!L65</f>
        <v>49</v>
      </c>
      <c r="L65" s="131">
        <f>Engine!M65</f>
        <v>29</v>
      </c>
      <c r="M65" s="131">
        <f>Engine!N65</f>
        <v>19</v>
      </c>
      <c r="N65" s="132">
        <f>Engine!O65</f>
        <v>15</v>
      </c>
      <c r="O65" s="133">
        <f>Engine!P65</f>
        <v>68</v>
      </c>
      <c r="P65" s="134">
        <f>Engine!Q65</f>
        <v>422</v>
      </c>
      <c r="Q65" s="134">
        <f>Engine!R65</f>
        <v>70</v>
      </c>
      <c r="R65" s="134">
        <f>Engine!S65</f>
        <v>658</v>
      </c>
      <c r="S65" s="134">
        <f>Engine!T65</f>
        <v>1120</v>
      </c>
      <c r="T65" s="134">
        <f>Engine!U65</f>
        <v>746</v>
      </c>
      <c r="U65" s="134">
        <f>Engine!V65</f>
        <v>922</v>
      </c>
      <c r="V65" s="135">
        <f>Engine!W65</f>
        <v>4006</v>
      </c>
      <c r="W65" s="136">
        <f>Engine!X65</f>
        <v>0</v>
      </c>
      <c r="X65" s="137">
        <f>Engine!Y65</f>
        <v>215</v>
      </c>
      <c r="Y65" s="137">
        <f>Engine!Z65</f>
        <v>0</v>
      </c>
      <c r="Z65" s="137">
        <f>Engine!AA65</f>
        <v>336</v>
      </c>
      <c r="AA65" s="137">
        <f>Engine!AB65</f>
        <v>381</v>
      </c>
      <c r="AB65" s="137">
        <f>Engine!AC65</f>
        <v>285</v>
      </c>
      <c r="AC65" s="137">
        <f>Engine!AD65</f>
        <v>196</v>
      </c>
      <c r="AD65" s="138">
        <f>Engine!AE65</f>
        <v>1413</v>
      </c>
      <c r="AE65" s="133">
        <f>Engine!AF65</f>
        <v>68</v>
      </c>
      <c r="AF65" s="134">
        <f>Engine!AG65</f>
        <v>207</v>
      </c>
      <c r="AG65" s="134">
        <f>Engine!AH65</f>
        <v>70</v>
      </c>
      <c r="AH65" s="134">
        <f>Engine!AI65</f>
        <v>322</v>
      </c>
      <c r="AI65" s="134">
        <f>Engine!AJ65</f>
        <v>739</v>
      </c>
      <c r="AJ65" s="134">
        <f>Engine!AK65</f>
        <v>461</v>
      </c>
      <c r="AK65" s="134">
        <f>Engine!AL65</f>
        <v>726</v>
      </c>
      <c r="AL65" s="135">
        <f>Engine!AM65</f>
        <v>3280</v>
      </c>
      <c r="AM65" s="139">
        <f>Engine!AN65</f>
        <v>0</v>
      </c>
      <c r="AN65" s="140">
        <f>Engine!AO65</f>
        <v>14835</v>
      </c>
      <c r="AO65" s="140">
        <f>Engine!AP65</f>
        <v>0</v>
      </c>
      <c r="AP65" s="140">
        <f>Engine!AQ65</f>
        <v>16464</v>
      </c>
      <c r="AQ65" s="140">
        <f>Engine!AR65</f>
        <v>11049</v>
      </c>
      <c r="AR65" s="140">
        <f>Engine!AS65</f>
        <v>5415</v>
      </c>
      <c r="AS65" s="140">
        <f>Engine!AT65</f>
        <v>2940</v>
      </c>
      <c r="AT65" s="141">
        <f>Engine!AU65</f>
        <v>50703</v>
      </c>
      <c r="AU65" s="142" t="str">
        <f>Engine!AV65</f>
        <v>Yes</v>
      </c>
      <c r="AV65" s="143">
        <f t="shared" si="0"/>
        <v>35.883227176220807</v>
      </c>
    </row>
    <row r="66" spans="1:48" s="63" customFormat="1" ht="14.4" x14ac:dyDescent="0.3">
      <c r="A66" s="124">
        <f>Engine!A66</f>
        <v>7</v>
      </c>
      <c r="B66" s="125">
        <f>Engine!B66</f>
        <v>46193</v>
      </c>
      <c r="C66" s="126" t="str">
        <f>Engine!C66</f>
        <v>Saturday</v>
      </c>
      <c r="D66" s="126" t="str">
        <f>Engine!D66</f>
        <v>AV Alta FC</v>
      </c>
      <c r="E66" s="127">
        <f>Engine!E66</f>
        <v>0.79166666666666696</v>
      </c>
      <c r="F66" s="128" t="str">
        <f>Engine!F66</f>
        <v>B</v>
      </c>
      <c r="G66" s="129" t="str">
        <f>Engine!G66</f>
        <v>Matchday</v>
      </c>
      <c r="H66" s="130">
        <f>Engine!I66</f>
        <v>88</v>
      </c>
      <c r="I66" s="131">
        <f>Engine!J66</f>
        <v>74.5</v>
      </c>
      <c r="J66" s="131">
        <f>Engine!K66</f>
        <v>66</v>
      </c>
      <c r="K66" s="131">
        <f>Engine!L66</f>
        <v>52.5</v>
      </c>
      <c r="L66" s="131">
        <f>Engine!M66</f>
        <v>31</v>
      </c>
      <c r="M66" s="131">
        <f>Engine!N66</f>
        <v>20.5</v>
      </c>
      <c r="N66" s="132">
        <f>Engine!O66</f>
        <v>16</v>
      </c>
      <c r="O66" s="133">
        <f>Engine!P66</f>
        <v>68</v>
      </c>
      <c r="P66" s="134">
        <f>Engine!Q66</f>
        <v>422</v>
      </c>
      <c r="Q66" s="134">
        <f>Engine!R66</f>
        <v>70</v>
      </c>
      <c r="R66" s="134">
        <f>Engine!S66</f>
        <v>658</v>
      </c>
      <c r="S66" s="134">
        <f>Engine!T66</f>
        <v>1120</v>
      </c>
      <c r="T66" s="134">
        <f>Engine!U66</f>
        <v>746</v>
      </c>
      <c r="U66" s="134">
        <f>Engine!V66</f>
        <v>922</v>
      </c>
      <c r="V66" s="135">
        <f>Engine!W66</f>
        <v>4006</v>
      </c>
      <c r="W66" s="136">
        <f>Engine!X66</f>
        <v>0</v>
      </c>
      <c r="X66" s="137">
        <f>Engine!Y66</f>
        <v>54</v>
      </c>
      <c r="Y66" s="137">
        <f>Engine!Z66</f>
        <v>0</v>
      </c>
      <c r="Z66" s="137">
        <f>Engine!AA66</f>
        <v>28</v>
      </c>
      <c r="AA66" s="137">
        <f>Engine!AB66</f>
        <v>48</v>
      </c>
      <c r="AB66" s="137">
        <f>Engine!AC66</f>
        <v>32</v>
      </c>
      <c r="AC66" s="137">
        <f>Engine!AD66</f>
        <v>39</v>
      </c>
      <c r="AD66" s="138">
        <f>Engine!AE66</f>
        <v>201</v>
      </c>
      <c r="AE66" s="133">
        <f>Engine!AF66</f>
        <v>68</v>
      </c>
      <c r="AF66" s="134">
        <f>Engine!AG66</f>
        <v>368</v>
      </c>
      <c r="AG66" s="134">
        <f>Engine!AH66</f>
        <v>70</v>
      </c>
      <c r="AH66" s="134">
        <f>Engine!AI66</f>
        <v>630</v>
      </c>
      <c r="AI66" s="134">
        <f>Engine!AJ66</f>
        <v>1072</v>
      </c>
      <c r="AJ66" s="134">
        <f>Engine!AK66</f>
        <v>714</v>
      </c>
      <c r="AK66" s="134">
        <f>Engine!AL66</f>
        <v>883</v>
      </c>
      <c r="AL66" s="135">
        <f>Engine!AM66</f>
        <v>3123</v>
      </c>
      <c r="AM66" s="139">
        <f>Engine!AN66</f>
        <v>0</v>
      </c>
      <c r="AN66" s="140">
        <f>Engine!AO66</f>
        <v>4023</v>
      </c>
      <c r="AO66" s="140">
        <f>Engine!AP66</f>
        <v>0</v>
      </c>
      <c r="AP66" s="140">
        <f>Engine!AQ66</f>
        <v>1470</v>
      </c>
      <c r="AQ66" s="140">
        <f>Engine!AR66</f>
        <v>1488</v>
      </c>
      <c r="AR66" s="140">
        <f>Engine!AS66</f>
        <v>656</v>
      </c>
      <c r="AS66" s="140">
        <f>Engine!AT66</f>
        <v>624</v>
      </c>
      <c r="AT66" s="141">
        <f>Engine!AU66</f>
        <v>8261</v>
      </c>
      <c r="AU66" s="142" t="str">
        <f>Engine!AV66</f>
        <v>Yes</v>
      </c>
      <c r="AV66" s="143">
        <f t="shared" si="0"/>
        <v>41.099502487562191</v>
      </c>
    </row>
    <row r="67" spans="1:48" s="63" customFormat="1" ht="14.4" hidden="1" x14ac:dyDescent="0.3">
      <c r="A67" s="124">
        <f>Engine!A67</f>
        <v>7</v>
      </c>
      <c r="B67" s="125">
        <f>Engine!B67</f>
        <v>46193</v>
      </c>
      <c r="C67" s="126" t="str">
        <f>Engine!C67</f>
        <v>Saturday</v>
      </c>
      <c r="D67" s="126" t="str">
        <f>Engine!D67</f>
        <v>AV Alta FC</v>
      </c>
      <c r="E67" s="127">
        <f>Engine!E67</f>
        <v>0.79166666666666696</v>
      </c>
      <c r="F67" s="128" t="str">
        <f>Engine!F67</f>
        <v>B</v>
      </c>
      <c r="G67" s="129" t="str">
        <f>Engine!G67</f>
        <v>Sponsor</v>
      </c>
      <c r="H67" s="130">
        <f>Engine!I67</f>
        <v>65</v>
      </c>
      <c r="I67" s="131">
        <f>Engine!J67</f>
        <v>55</v>
      </c>
      <c r="J67" s="131">
        <f>Engine!K67</f>
        <v>49</v>
      </c>
      <c r="K67" s="131">
        <f>Engine!L67</f>
        <v>39</v>
      </c>
      <c r="L67" s="131">
        <f>Engine!M67</f>
        <v>23</v>
      </c>
      <c r="M67" s="131">
        <f>Engine!N67</f>
        <v>15</v>
      </c>
      <c r="N67" s="132">
        <f>Engine!O67</f>
        <v>12</v>
      </c>
      <c r="O67" s="133">
        <f>Engine!P67</f>
        <v>68</v>
      </c>
      <c r="P67" s="134">
        <f>Engine!Q67</f>
        <v>422</v>
      </c>
      <c r="Q67" s="134">
        <f>Engine!R67</f>
        <v>70</v>
      </c>
      <c r="R67" s="134">
        <f>Engine!S67</f>
        <v>658</v>
      </c>
      <c r="S67" s="134">
        <f>Engine!T67</f>
        <v>1120</v>
      </c>
      <c r="T67" s="134">
        <f>Engine!U67</f>
        <v>746</v>
      </c>
      <c r="U67" s="134">
        <f>Engine!V67</f>
        <v>922</v>
      </c>
      <c r="V67" s="135">
        <f>Engine!W67</f>
        <v>4006</v>
      </c>
      <c r="W67" s="136">
        <f>Engine!X67</f>
        <v>0</v>
      </c>
      <c r="X67" s="137">
        <f>Engine!Y67</f>
        <v>0</v>
      </c>
      <c r="Y67" s="137">
        <f>Engine!Z67</f>
        <v>0</v>
      </c>
      <c r="Z67" s="137">
        <f>Engine!AA67</f>
        <v>0</v>
      </c>
      <c r="AA67" s="137">
        <f>Engine!AB67</f>
        <v>0</v>
      </c>
      <c r="AB67" s="137">
        <f>Engine!AC67</f>
        <v>0</v>
      </c>
      <c r="AC67" s="137">
        <f>Engine!AD67</f>
        <v>0</v>
      </c>
      <c r="AD67" s="138">
        <f>Engine!AE67</f>
        <v>0</v>
      </c>
      <c r="AE67" s="133">
        <f>Engine!AF67</f>
        <v>68</v>
      </c>
      <c r="AF67" s="134">
        <f>Engine!AG67</f>
        <v>422</v>
      </c>
      <c r="AG67" s="134">
        <f>Engine!AH67</f>
        <v>70</v>
      </c>
      <c r="AH67" s="134">
        <f>Engine!AI67</f>
        <v>658</v>
      </c>
      <c r="AI67" s="134">
        <f>Engine!AJ67</f>
        <v>1120</v>
      </c>
      <c r="AJ67" s="134">
        <f>Engine!AK67</f>
        <v>746</v>
      </c>
      <c r="AK67" s="134">
        <f>Engine!AL67</f>
        <v>922</v>
      </c>
      <c r="AL67" s="135">
        <f>Engine!AM67</f>
        <v>3084</v>
      </c>
      <c r="AM67" s="139">
        <f>Engine!AN67</f>
        <v>0</v>
      </c>
      <c r="AN67" s="140">
        <f>Engine!AO67</f>
        <v>0</v>
      </c>
      <c r="AO67" s="140">
        <f>Engine!AP67</f>
        <v>0</v>
      </c>
      <c r="AP67" s="140">
        <f>Engine!AQ67</f>
        <v>0</v>
      </c>
      <c r="AQ67" s="140">
        <f>Engine!AR67</f>
        <v>0</v>
      </c>
      <c r="AR67" s="140">
        <f>Engine!AS67</f>
        <v>0</v>
      </c>
      <c r="AS67" s="140">
        <f>Engine!AT67</f>
        <v>0</v>
      </c>
      <c r="AT67" s="141">
        <f>Engine!AU67</f>
        <v>0</v>
      </c>
      <c r="AU67" s="142" t="str">
        <f>Engine!AV67</f>
        <v>Yes</v>
      </c>
      <c r="AV67" s="132" t="str">
        <f t="shared" ref="AV67:AV130" si="1">IFERROR(AT67/AD67,"")</f>
        <v/>
      </c>
    </row>
    <row r="68" spans="1:48" s="63" customFormat="1" ht="14.4" hidden="1" x14ac:dyDescent="0.3">
      <c r="A68" s="124">
        <f>Engine!A68</f>
        <v>7</v>
      </c>
      <c r="B68" s="125">
        <f>Engine!B68</f>
        <v>46193</v>
      </c>
      <c r="C68" s="126" t="str">
        <f>Engine!C68</f>
        <v>Saturday</v>
      </c>
      <c r="D68" s="126" t="str">
        <f>Engine!D68</f>
        <v>AV Alta FC</v>
      </c>
      <c r="E68" s="127">
        <f>Engine!E68</f>
        <v>0.79166666666666696</v>
      </c>
      <c r="F68" s="128" t="str">
        <f>Engine!F68</f>
        <v>B</v>
      </c>
      <c r="G68" s="129" t="str">
        <f>Engine!G68</f>
        <v>Comp</v>
      </c>
      <c r="H68" s="130">
        <f>Engine!I68</f>
        <v>0</v>
      </c>
      <c r="I68" s="131">
        <f>Engine!J68</f>
        <v>0</v>
      </c>
      <c r="J68" s="131">
        <f>Engine!K68</f>
        <v>0</v>
      </c>
      <c r="K68" s="131">
        <f>Engine!L68</f>
        <v>0</v>
      </c>
      <c r="L68" s="131">
        <f>Engine!M68</f>
        <v>0</v>
      </c>
      <c r="M68" s="131">
        <f>Engine!N68</f>
        <v>0</v>
      </c>
      <c r="N68" s="132">
        <f>Engine!O68</f>
        <v>0</v>
      </c>
      <c r="O68" s="133">
        <f>Engine!P68</f>
        <v>68</v>
      </c>
      <c r="P68" s="134">
        <f>Engine!Q68</f>
        <v>422</v>
      </c>
      <c r="Q68" s="134">
        <f>Engine!R68</f>
        <v>70</v>
      </c>
      <c r="R68" s="134">
        <f>Engine!S68</f>
        <v>658</v>
      </c>
      <c r="S68" s="134">
        <f>Engine!T68</f>
        <v>1120</v>
      </c>
      <c r="T68" s="134">
        <f>Engine!U68</f>
        <v>746</v>
      </c>
      <c r="U68" s="134">
        <f>Engine!V68</f>
        <v>922</v>
      </c>
      <c r="V68" s="135">
        <f>Engine!W68</f>
        <v>4006</v>
      </c>
      <c r="W68" s="136">
        <f>Engine!X68</f>
        <v>0</v>
      </c>
      <c r="X68" s="137">
        <f>Engine!Y68</f>
        <v>0</v>
      </c>
      <c r="Y68" s="137">
        <f>Engine!Z68</f>
        <v>0</v>
      </c>
      <c r="Z68" s="137">
        <f>Engine!AA68</f>
        <v>0</v>
      </c>
      <c r="AA68" s="137">
        <f>Engine!AB68</f>
        <v>0</v>
      </c>
      <c r="AB68" s="137">
        <f>Engine!AC68</f>
        <v>0</v>
      </c>
      <c r="AC68" s="137">
        <f>Engine!AD68</f>
        <v>0</v>
      </c>
      <c r="AD68" s="138">
        <f>Engine!AE68</f>
        <v>0</v>
      </c>
      <c r="AE68" s="133">
        <f>Engine!AF68</f>
        <v>68</v>
      </c>
      <c r="AF68" s="134">
        <f>Engine!AG68</f>
        <v>422</v>
      </c>
      <c r="AG68" s="134">
        <f>Engine!AH68</f>
        <v>70</v>
      </c>
      <c r="AH68" s="134">
        <f>Engine!AI68</f>
        <v>658</v>
      </c>
      <c r="AI68" s="134">
        <f>Engine!AJ68</f>
        <v>1120</v>
      </c>
      <c r="AJ68" s="134">
        <f>Engine!AK68</f>
        <v>746</v>
      </c>
      <c r="AK68" s="134">
        <f>Engine!AL68</f>
        <v>922</v>
      </c>
      <c r="AL68" s="135">
        <f>Engine!AM68</f>
        <v>3084</v>
      </c>
      <c r="AM68" s="139">
        <f>Engine!AN68</f>
        <v>0</v>
      </c>
      <c r="AN68" s="140">
        <f>Engine!AO68</f>
        <v>0</v>
      </c>
      <c r="AO68" s="140">
        <f>Engine!AP68</f>
        <v>0</v>
      </c>
      <c r="AP68" s="140">
        <f>Engine!AQ68</f>
        <v>0</v>
      </c>
      <c r="AQ68" s="140">
        <f>Engine!AR68</f>
        <v>0</v>
      </c>
      <c r="AR68" s="140">
        <f>Engine!AS68</f>
        <v>0</v>
      </c>
      <c r="AS68" s="140">
        <f>Engine!AT68</f>
        <v>0</v>
      </c>
      <c r="AT68" s="141">
        <f>Engine!AU68</f>
        <v>0</v>
      </c>
      <c r="AU68" s="142" t="str">
        <f>Engine!AV68</f>
        <v>Yes</v>
      </c>
      <c r="AV68" s="132" t="str">
        <f t="shared" si="1"/>
        <v/>
      </c>
    </row>
    <row r="69" spans="1:48" s="63" customFormat="1" ht="14.4" hidden="1" x14ac:dyDescent="0.3">
      <c r="A69" s="124">
        <f>Engine!A69</f>
        <v>7</v>
      </c>
      <c r="B69" s="125">
        <f>Engine!B69</f>
        <v>46193</v>
      </c>
      <c r="C69" s="126" t="str">
        <f>Engine!C69</f>
        <v>Saturday</v>
      </c>
      <c r="D69" s="126" t="str">
        <f>Engine!D69</f>
        <v>AV Alta FC</v>
      </c>
      <c r="E69" s="127">
        <f>Engine!E69</f>
        <v>0.79166666666666696</v>
      </c>
      <c r="F69" s="128" t="str">
        <f>Engine!F69</f>
        <v>B</v>
      </c>
      <c r="G69" s="129" t="str">
        <f>Engine!G69</f>
        <v>Promo1</v>
      </c>
      <c r="H69" s="130">
        <f>Engine!I69</f>
        <v>0</v>
      </c>
      <c r="I69" s="131">
        <f>Engine!J69</f>
        <v>0</v>
      </c>
      <c r="J69" s="131">
        <f>Engine!K69</f>
        <v>0</v>
      </c>
      <c r="K69" s="131">
        <f>Engine!L69</f>
        <v>0</v>
      </c>
      <c r="L69" s="131">
        <f>Engine!M69</f>
        <v>0</v>
      </c>
      <c r="M69" s="131">
        <f>Engine!N69</f>
        <v>0</v>
      </c>
      <c r="N69" s="132">
        <f>Engine!O69</f>
        <v>0</v>
      </c>
      <c r="O69" s="133">
        <f>Engine!P69</f>
        <v>68</v>
      </c>
      <c r="P69" s="134">
        <f>Engine!Q69</f>
        <v>422</v>
      </c>
      <c r="Q69" s="134">
        <f>Engine!R69</f>
        <v>70</v>
      </c>
      <c r="R69" s="134">
        <f>Engine!S69</f>
        <v>658</v>
      </c>
      <c r="S69" s="134">
        <f>Engine!T69</f>
        <v>1120</v>
      </c>
      <c r="T69" s="134">
        <f>Engine!U69</f>
        <v>746</v>
      </c>
      <c r="U69" s="134">
        <f>Engine!V69</f>
        <v>922</v>
      </c>
      <c r="V69" s="135">
        <f>Engine!W69</f>
        <v>4006</v>
      </c>
      <c r="W69" s="136">
        <f>Engine!X69</f>
        <v>0</v>
      </c>
      <c r="X69" s="137">
        <f>Engine!Y69</f>
        <v>0</v>
      </c>
      <c r="Y69" s="137">
        <f>Engine!Z69</f>
        <v>0</v>
      </c>
      <c r="Z69" s="137">
        <f>Engine!AA69</f>
        <v>0</v>
      </c>
      <c r="AA69" s="137">
        <f>Engine!AB69</f>
        <v>0</v>
      </c>
      <c r="AB69" s="137">
        <f>Engine!AC69</f>
        <v>0</v>
      </c>
      <c r="AC69" s="137">
        <f>Engine!AD69</f>
        <v>0</v>
      </c>
      <c r="AD69" s="138">
        <f>Engine!AE69</f>
        <v>0</v>
      </c>
      <c r="AE69" s="133">
        <f>Engine!AF69</f>
        <v>68</v>
      </c>
      <c r="AF69" s="134">
        <f>Engine!AG69</f>
        <v>422</v>
      </c>
      <c r="AG69" s="134">
        <f>Engine!AH69</f>
        <v>70</v>
      </c>
      <c r="AH69" s="134">
        <f>Engine!AI69</f>
        <v>658</v>
      </c>
      <c r="AI69" s="134">
        <f>Engine!AJ69</f>
        <v>1120</v>
      </c>
      <c r="AJ69" s="134">
        <f>Engine!AK69</f>
        <v>746</v>
      </c>
      <c r="AK69" s="134">
        <f>Engine!AL69</f>
        <v>922</v>
      </c>
      <c r="AL69" s="135">
        <f>Engine!AM69</f>
        <v>3084</v>
      </c>
      <c r="AM69" s="139">
        <f>Engine!AN69</f>
        <v>0</v>
      </c>
      <c r="AN69" s="140">
        <f>Engine!AO69</f>
        <v>0</v>
      </c>
      <c r="AO69" s="140">
        <f>Engine!AP69</f>
        <v>0</v>
      </c>
      <c r="AP69" s="140">
        <f>Engine!AQ69</f>
        <v>0</v>
      </c>
      <c r="AQ69" s="140">
        <f>Engine!AR69</f>
        <v>0</v>
      </c>
      <c r="AR69" s="140">
        <f>Engine!AS69</f>
        <v>0</v>
      </c>
      <c r="AS69" s="140">
        <f>Engine!AT69</f>
        <v>0</v>
      </c>
      <c r="AT69" s="141">
        <f>Engine!AU69</f>
        <v>0</v>
      </c>
      <c r="AU69" s="142" t="str">
        <f>Engine!AV69</f>
        <v>Yes</v>
      </c>
      <c r="AV69" s="132" t="str">
        <f t="shared" si="1"/>
        <v/>
      </c>
    </row>
    <row r="70" spans="1:48" s="63" customFormat="1" ht="14.4" hidden="1" x14ac:dyDescent="0.3">
      <c r="A70" s="124">
        <f>Engine!A70</f>
        <v>7</v>
      </c>
      <c r="B70" s="125">
        <f>Engine!B70</f>
        <v>46193</v>
      </c>
      <c r="C70" s="126" t="str">
        <f>Engine!C70</f>
        <v>Saturday</v>
      </c>
      <c r="D70" s="126" t="str">
        <f>Engine!D70</f>
        <v>AV Alta FC</v>
      </c>
      <c r="E70" s="127">
        <f>Engine!E70</f>
        <v>0.79166666666666696</v>
      </c>
      <c r="F70" s="128" t="str">
        <f>Engine!F70</f>
        <v>B</v>
      </c>
      <c r="G70" s="129" t="str">
        <f>Engine!G70</f>
        <v>Promo2</v>
      </c>
      <c r="H70" s="130">
        <f>Engine!I70</f>
        <v>0</v>
      </c>
      <c r="I70" s="131">
        <f>Engine!J70</f>
        <v>0</v>
      </c>
      <c r="J70" s="131">
        <f>Engine!K70</f>
        <v>0</v>
      </c>
      <c r="K70" s="131">
        <f>Engine!L70</f>
        <v>0</v>
      </c>
      <c r="L70" s="131">
        <f>Engine!M70</f>
        <v>0</v>
      </c>
      <c r="M70" s="131">
        <f>Engine!N70</f>
        <v>0</v>
      </c>
      <c r="N70" s="132">
        <f>Engine!O70</f>
        <v>0</v>
      </c>
      <c r="O70" s="133">
        <f>Engine!P70</f>
        <v>68</v>
      </c>
      <c r="P70" s="134">
        <f>Engine!Q70</f>
        <v>422</v>
      </c>
      <c r="Q70" s="134">
        <f>Engine!R70</f>
        <v>70</v>
      </c>
      <c r="R70" s="134">
        <f>Engine!S70</f>
        <v>658</v>
      </c>
      <c r="S70" s="134">
        <f>Engine!T70</f>
        <v>1120</v>
      </c>
      <c r="T70" s="134">
        <f>Engine!U70</f>
        <v>746</v>
      </c>
      <c r="U70" s="134">
        <f>Engine!V70</f>
        <v>922</v>
      </c>
      <c r="V70" s="135">
        <f>Engine!W70</f>
        <v>4006</v>
      </c>
      <c r="W70" s="136">
        <f>Engine!X70</f>
        <v>0</v>
      </c>
      <c r="X70" s="137">
        <f>Engine!Y70</f>
        <v>0</v>
      </c>
      <c r="Y70" s="137">
        <f>Engine!Z70</f>
        <v>0</v>
      </c>
      <c r="Z70" s="137">
        <f>Engine!AA70</f>
        <v>0</v>
      </c>
      <c r="AA70" s="137">
        <f>Engine!AB70</f>
        <v>0</v>
      </c>
      <c r="AB70" s="137">
        <f>Engine!AC70</f>
        <v>0</v>
      </c>
      <c r="AC70" s="137">
        <f>Engine!AD70</f>
        <v>0</v>
      </c>
      <c r="AD70" s="138">
        <f>Engine!AE70</f>
        <v>0</v>
      </c>
      <c r="AE70" s="133">
        <f>Engine!AF70</f>
        <v>68</v>
      </c>
      <c r="AF70" s="134">
        <f>Engine!AG70</f>
        <v>422</v>
      </c>
      <c r="AG70" s="134">
        <f>Engine!AH70</f>
        <v>70</v>
      </c>
      <c r="AH70" s="134">
        <f>Engine!AI70</f>
        <v>658</v>
      </c>
      <c r="AI70" s="134">
        <f>Engine!AJ70</f>
        <v>1120</v>
      </c>
      <c r="AJ70" s="134">
        <f>Engine!AK70</f>
        <v>746</v>
      </c>
      <c r="AK70" s="134">
        <f>Engine!AL70</f>
        <v>922</v>
      </c>
      <c r="AL70" s="135">
        <f>Engine!AM70</f>
        <v>3084</v>
      </c>
      <c r="AM70" s="139">
        <f>Engine!AN70</f>
        <v>0</v>
      </c>
      <c r="AN70" s="140">
        <f>Engine!AO70</f>
        <v>0</v>
      </c>
      <c r="AO70" s="140">
        <f>Engine!AP70</f>
        <v>0</v>
      </c>
      <c r="AP70" s="140">
        <f>Engine!AQ70</f>
        <v>0</v>
      </c>
      <c r="AQ70" s="140">
        <f>Engine!AR70</f>
        <v>0</v>
      </c>
      <c r="AR70" s="140">
        <f>Engine!AS70</f>
        <v>0</v>
      </c>
      <c r="AS70" s="140">
        <f>Engine!AT70</f>
        <v>0</v>
      </c>
      <c r="AT70" s="141">
        <f>Engine!AU70</f>
        <v>0</v>
      </c>
      <c r="AU70" s="142" t="str">
        <f>Engine!AV70</f>
        <v>Yes</v>
      </c>
      <c r="AV70" s="132" t="str">
        <f t="shared" si="1"/>
        <v/>
      </c>
    </row>
    <row r="71" spans="1:48" s="63" customFormat="1" ht="14.4" hidden="1" x14ac:dyDescent="0.3">
      <c r="A71" s="124">
        <f>Engine!A71</f>
        <v>7</v>
      </c>
      <c r="B71" s="125">
        <f>Engine!B71</f>
        <v>46193</v>
      </c>
      <c r="C71" s="126" t="str">
        <f>Engine!C71</f>
        <v>Saturday</v>
      </c>
      <c r="D71" s="126" t="str">
        <f>Engine!D71</f>
        <v>AV Alta FC</v>
      </c>
      <c r="E71" s="127">
        <f>Engine!E71</f>
        <v>0.79166666666666696</v>
      </c>
      <c r="F71" s="128" t="str">
        <f>Engine!F71</f>
        <v>B</v>
      </c>
      <c r="G71" s="129" t="str">
        <f>Engine!G71</f>
        <v>Promo3</v>
      </c>
      <c r="H71" s="130">
        <f>Engine!I71</f>
        <v>0</v>
      </c>
      <c r="I71" s="131">
        <f>Engine!J71</f>
        <v>0</v>
      </c>
      <c r="J71" s="131">
        <f>Engine!K71</f>
        <v>0</v>
      </c>
      <c r="K71" s="131">
        <f>Engine!L71</f>
        <v>0</v>
      </c>
      <c r="L71" s="131">
        <f>Engine!M71</f>
        <v>0</v>
      </c>
      <c r="M71" s="131">
        <f>Engine!N71</f>
        <v>0</v>
      </c>
      <c r="N71" s="132">
        <f>Engine!O71</f>
        <v>0</v>
      </c>
      <c r="O71" s="133">
        <f>Engine!P71</f>
        <v>68</v>
      </c>
      <c r="P71" s="134">
        <f>Engine!Q71</f>
        <v>422</v>
      </c>
      <c r="Q71" s="134">
        <f>Engine!R71</f>
        <v>70</v>
      </c>
      <c r="R71" s="134">
        <f>Engine!S71</f>
        <v>658</v>
      </c>
      <c r="S71" s="134">
        <f>Engine!T71</f>
        <v>1120</v>
      </c>
      <c r="T71" s="134">
        <f>Engine!U71</f>
        <v>746</v>
      </c>
      <c r="U71" s="134">
        <f>Engine!V71</f>
        <v>922</v>
      </c>
      <c r="V71" s="135">
        <f>Engine!W71</f>
        <v>4006</v>
      </c>
      <c r="W71" s="136">
        <f>Engine!X71</f>
        <v>0</v>
      </c>
      <c r="X71" s="137">
        <f>Engine!Y71</f>
        <v>0</v>
      </c>
      <c r="Y71" s="137">
        <f>Engine!Z71</f>
        <v>0</v>
      </c>
      <c r="Z71" s="137">
        <f>Engine!AA71</f>
        <v>0</v>
      </c>
      <c r="AA71" s="137">
        <f>Engine!AB71</f>
        <v>0</v>
      </c>
      <c r="AB71" s="137">
        <f>Engine!AC71</f>
        <v>0</v>
      </c>
      <c r="AC71" s="137">
        <f>Engine!AD71</f>
        <v>0</v>
      </c>
      <c r="AD71" s="138">
        <f>Engine!AE71</f>
        <v>0</v>
      </c>
      <c r="AE71" s="133">
        <f>Engine!AF71</f>
        <v>68</v>
      </c>
      <c r="AF71" s="134">
        <f>Engine!AG71</f>
        <v>422</v>
      </c>
      <c r="AG71" s="134">
        <f>Engine!AH71</f>
        <v>70</v>
      </c>
      <c r="AH71" s="134">
        <f>Engine!AI71</f>
        <v>658</v>
      </c>
      <c r="AI71" s="134">
        <f>Engine!AJ71</f>
        <v>1120</v>
      </c>
      <c r="AJ71" s="134">
        <f>Engine!AK71</f>
        <v>746</v>
      </c>
      <c r="AK71" s="134">
        <f>Engine!AL71</f>
        <v>922</v>
      </c>
      <c r="AL71" s="135">
        <f>Engine!AM71</f>
        <v>3084</v>
      </c>
      <c r="AM71" s="139">
        <f>Engine!AN71</f>
        <v>0</v>
      </c>
      <c r="AN71" s="140">
        <f>Engine!AO71</f>
        <v>0</v>
      </c>
      <c r="AO71" s="140">
        <f>Engine!AP71</f>
        <v>0</v>
      </c>
      <c r="AP71" s="140">
        <f>Engine!AQ71</f>
        <v>0</v>
      </c>
      <c r="AQ71" s="140">
        <f>Engine!AR71</f>
        <v>0</v>
      </c>
      <c r="AR71" s="140">
        <f>Engine!AS71</f>
        <v>0</v>
      </c>
      <c r="AS71" s="140">
        <f>Engine!AT71</f>
        <v>0</v>
      </c>
      <c r="AT71" s="141">
        <f>Engine!AU71</f>
        <v>0</v>
      </c>
      <c r="AU71" s="142" t="str">
        <f>Engine!AV71</f>
        <v>Yes</v>
      </c>
      <c r="AV71" s="132" t="str">
        <f t="shared" si="1"/>
        <v/>
      </c>
    </row>
    <row r="72" spans="1:48" s="144" customFormat="1" ht="15.75" customHeight="1" thickBot="1" x14ac:dyDescent="0.35">
      <c r="A72" s="107">
        <f>Engine!A72</f>
        <v>7</v>
      </c>
      <c r="B72" s="108">
        <f>Engine!B72</f>
        <v>46193</v>
      </c>
      <c r="C72" s="109" t="str">
        <f>Engine!C72</f>
        <v>Saturday</v>
      </c>
      <c r="D72" s="109" t="str">
        <f>Engine!D72</f>
        <v>AV Alta FC</v>
      </c>
      <c r="E72" s="110">
        <f>Engine!E72</f>
        <v>0.79166666666666696</v>
      </c>
      <c r="F72" s="111" t="str">
        <f>Engine!F72</f>
        <v>B</v>
      </c>
      <c r="G72" s="112" t="str">
        <f>Engine!G72</f>
        <v>Totals</v>
      </c>
      <c r="H72" s="113" t="s">
        <v>39</v>
      </c>
      <c r="I72" s="114" t="s">
        <v>39</v>
      </c>
      <c r="J72" s="114" t="s">
        <v>39</v>
      </c>
      <c r="K72" s="114" t="s">
        <v>39</v>
      </c>
      <c r="L72" s="114" t="s">
        <v>39</v>
      </c>
      <c r="M72" s="114" t="s">
        <v>39</v>
      </c>
      <c r="N72" s="115" t="s">
        <v>39</v>
      </c>
      <c r="O72" s="116">
        <f>Engine!P72</f>
        <v>68</v>
      </c>
      <c r="P72" s="117">
        <f>Engine!Q72</f>
        <v>422</v>
      </c>
      <c r="Q72" s="117">
        <f>Engine!R72</f>
        <v>70</v>
      </c>
      <c r="R72" s="117">
        <f>Engine!S72</f>
        <v>658</v>
      </c>
      <c r="S72" s="117">
        <f>Engine!T72</f>
        <v>1120</v>
      </c>
      <c r="T72" s="117">
        <f>Engine!U72</f>
        <v>746</v>
      </c>
      <c r="U72" s="117">
        <f>Engine!V72</f>
        <v>922</v>
      </c>
      <c r="V72" s="118">
        <f>Engine!W72</f>
        <v>4006</v>
      </c>
      <c r="W72" s="116">
        <f>Engine!X72</f>
        <v>68</v>
      </c>
      <c r="X72" s="117">
        <f>Engine!Y72</f>
        <v>375</v>
      </c>
      <c r="Y72" s="117">
        <f>Engine!Z72</f>
        <v>70</v>
      </c>
      <c r="Z72" s="117">
        <f>Engine!AA72</f>
        <v>580</v>
      </c>
      <c r="AA72" s="117">
        <f>Engine!AB72</f>
        <v>995</v>
      </c>
      <c r="AB72" s="117">
        <f>Engine!AC72</f>
        <v>651</v>
      </c>
      <c r="AC72" s="117">
        <f>Engine!AD72</f>
        <v>811</v>
      </c>
      <c r="AD72" s="118">
        <f>Engine!AE72</f>
        <v>3550</v>
      </c>
      <c r="AE72" s="116">
        <f>Engine!AF72</f>
        <v>0</v>
      </c>
      <c r="AF72" s="117">
        <f>Engine!AG72</f>
        <v>47</v>
      </c>
      <c r="AG72" s="117">
        <f>Engine!AH72</f>
        <v>0</v>
      </c>
      <c r="AH72" s="117">
        <f>Engine!AI72</f>
        <v>78</v>
      </c>
      <c r="AI72" s="117">
        <f>Engine!AJ72</f>
        <v>125</v>
      </c>
      <c r="AJ72" s="117">
        <f>Engine!AK72</f>
        <v>95</v>
      </c>
      <c r="AK72" s="117">
        <f>Engine!AL72</f>
        <v>111</v>
      </c>
      <c r="AL72" s="118">
        <f>Engine!AM72</f>
        <v>3895</v>
      </c>
      <c r="AM72" s="119">
        <f>Engine!AN72</f>
        <v>4420</v>
      </c>
      <c r="AN72" s="120">
        <f>Engine!AO72</f>
        <v>24688</v>
      </c>
      <c r="AO72" s="120">
        <f>Engine!AP72</f>
        <v>3430</v>
      </c>
      <c r="AP72" s="120">
        <f>Engine!AQ72</f>
        <v>26862</v>
      </c>
      <c r="AQ72" s="120">
        <f>Engine!AR72</f>
        <v>26556</v>
      </c>
      <c r="AR72" s="120">
        <f>Engine!AS72</f>
        <v>11636</v>
      </c>
      <c r="AS72" s="120">
        <f>Engine!AT72</f>
        <v>11260</v>
      </c>
      <c r="AT72" s="121">
        <f>Engine!AU72</f>
        <v>108852</v>
      </c>
      <c r="AU72" s="122" t="str">
        <f>Engine!AV72</f>
        <v>Yes</v>
      </c>
      <c r="AV72" s="123">
        <f t="shared" si="1"/>
        <v>30.662535211267606</v>
      </c>
    </row>
    <row r="73" spans="1:48" s="63" customFormat="1" ht="15.75" customHeight="1" thickTop="1" x14ac:dyDescent="0.3">
      <c r="A73" s="124">
        <f>Engine!A73</f>
        <v>8</v>
      </c>
      <c r="B73" s="125">
        <f>Engine!B73</f>
        <v>46211</v>
      </c>
      <c r="C73" s="126" t="str">
        <f>Engine!C73</f>
        <v>Wednesday</v>
      </c>
      <c r="D73" s="126" t="str">
        <f>Engine!D73</f>
        <v>Sarasota Paradise</v>
      </c>
      <c r="E73" s="127">
        <f>Engine!E73</f>
        <v>0.79166666666666696</v>
      </c>
      <c r="F73" s="128" t="str">
        <f>Engine!F73</f>
        <v>C</v>
      </c>
      <c r="G73" s="129" t="str">
        <f>Engine!G73</f>
        <v>Season</v>
      </c>
      <c r="H73" s="130">
        <f>Engine!I73</f>
        <v>65</v>
      </c>
      <c r="I73" s="131">
        <f>Engine!J73</f>
        <v>55</v>
      </c>
      <c r="J73" s="131">
        <f>Engine!K73</f>
        <v>49</v>
      </c>
      <c r="K73" s="131">
        <f>Engine!L73</f>
        <v>39</v>
      </c>
      <c r="L73" s="131">
        <f>Engine!M73</f>
        <v>23</v>
      </c>
      <c r="M73" s="131">
        <f>Engine!N73</f>
        <v>15</v>
      </c>
      <c r="N73" s="132">
        <f>Engine!O73</f>
        <v>12</v>
      </c>
      <c r="O73" s="133">
        <f>Engine!P73</f>
        <v>68</v>
      </c>
      <c r="P73" s="134">
        <f>Engine!Q73</f>
        <v>422</v>
      </c>
      <c r="Q73" s="134">
        <f>Engine!R73</f>
        <v>70</v>
      </c>
      <c r="R73" s="134">
        <f>Engine!S73</f>
        <v>658</v>
      </c>
      <c r="S73" s="134">
        <f>Engine!T73</f>
        <v>1120</v>
      </c>
      <c r="T73" s="134">
        <f>Engine!U73</f>
        <v>746</v>
      </c>
      <c r="U73" s="134">
        <f>Engine!V73</f>
        <v>922</v>
      </c>
      <c r="V73" s="135">
        <f>Engine!W73</f>
        <v>4006</v>
      </c>
      <c r="W73" s="136">
        <f>Engine!X73</f>
        <v>68</v>
      </c>
      <c r="X73" s="137">
        <f>Engine!Y73</f>
        <v>106</v>
      </c>
      <c r="Y73" s="137">
        <f>Engine!Z73</f>
        <v>70</v>
      </c>
      <c r="Z73" s="137">
        <f>Engine!AA73</f>
        <v>132</v>
      </c>
      <c r="AA73" s="137">
        <f>Engine!AB73</f>
        <v>280</v>
      </c>
      <c r="AB73" s="137">
        <f>Engine!AC73</f>
        <v>112</v>
      </c>
      <c r="AC73" s="137">
        <f>Engine!AD73</f>
        <v>184</v>
      </c>
      <c r="AD73" s="138">
        <f>Engine!AE73</f>
        <v>952</v>
      </c>
      <c r="AE73" s="133">
        <f>Engine!AF73</f>
        <v>0</v>
      </c>
      <c r="AF73" s="134">
        <f>Engine!AG73</f>
        <v>316</v>
      </c>
      <c r="AG73" s="134">
        <f>Engine!AH73</f>
        <v>0</v>
      </c>
      <c r="AH73" s="134">
        <f>Engine!AI73</f>
        <v>526</v>
      </c>
      <c r="AI73" s="134">
        <f>Engine!AJ73</f>
        <v>840</v>
      </c>
      <c r="AJ73" s="134">
        <f>Engine!AK73</f>
        <v>634</v>
      </c>
      <c r="AK73" s="134">
        <f>Engine!AL73</f>
        <v>738</v>
      </c>
      <c r="AL73" s="135">
        <f>Engine!AM73</f>
        <v>3268</v>
      </c>
      <c r="AM73" s="139">
        <f>Engine!AN73</f>
        <v>4420</v>
      </c>
      <c r="AN73" s="140">
        <f>Engine!AO73</f>
        <v>5830</v>
      </c>
      <c r="AO73" s="140">
        <f>Engine!AP73</f>
        <v>3430</v>
      </c>
      <c r="AP73" s="140">
        <f>Engine!AQ73</f>
        <v>5148</v>
      </c>
      <c r="AQ73" s="140">
        <f>Engine!AR73</f>
        <v>6440</v>
      </c>
      <c r="AR73" s="140">
        <f>Engine!AS73</f>
        <v>1680</v>
      </c>
      <c r="AS73" s="140">
        <f>Engine!AT73</f>
        <v>2208</v>
      </c>
      <c r="AT73" s="141">
        <f>Engine!AU73</f>
        <v>29156</v>
      </c>
      <c r="AU73" s="142" t="str">
        <f>Engine!AV73</f>
        <v>Yes</v>
      </c>
      <c r="AV73" s="143">
        <f t="shared" si="1"/>
        <v>30.626050420168067</v>
      </c>
    </row>
    <row r="74" spans="1:48" s="63" customFormat="1" ht="14.4" x14ac:dyDescent="0.3">
      <c r="A74" s="124">
        <f>Engine!A74</f>
        <v>8</v>
      </c>
      <c r="B74" s="125">
        <f>Engine!B74</f>
        <v>46211</v>
      </c>
      <c r="C74" s="126" t="str">
        <f>Engine!C74</f>
        <v>Wednesday</v>
      </c>
      <c r="D74" s="126" t="str">
        <f>Engine!D74</f>
        <v>Sarasota Paradise</v>
      </c>
      <c r="E74" s="127">
        <f>Engine!E74</f>
        <v>0.79166666666666696</v>
      </c>
      <c r="F74" s="128" t="str">
        <f>Engine!F74</f>
        <v>C</v>
      </c>
      <c r="G74" s="129" t="str">
        <f>Engine!G74</f>
        <v>Group</v>
      </c>
      <c r="H74" s="130">
        <f>Engine!I74</f>
        <v>60</v>
      </c>
      <c r="I74" s="131">
        <f>Engine!J74</f>
        <v>50.5</v>
      </c>
      <c r="J74" s="131">
        <f>Engine!K74</f>
        <v>45</v>
      </c>
      <c r="K74" s="131">
        <f>Engine!L74</f>
        <v>36</v>
      </c>
      <c r="L74" s="131">
        <f>Engine!M74</f>
        <v>21</v>
      </c>
      <c r="M74" s="131">
        <f>Engine!N74</f>
        <v>14</v>
      </c>
      <c r="N74" s="132">
        <f>Engine!O74</f>
        <v>11</v>
      </c>
      <c r="O74" s="133">
        <f>Engine!P74</f>
        <v>68</v>
      </c>
      <c r="P74" s="134">
        <f>Engine!Q74</f>
        <v>422</v>
      </c>
      <c r="Q74" s="134">
        <f>Engine!R74</f>
        <v>70</v>
      </c>
      <c r="R74" s="134">
        <f>Engine!S74</f>
        <v>658</v>
      </c>
      <c r="S74" s="134">
        <f>Engine!T74</f>
        <v>1120</v>
      </c>
      <c r="T74" s="134">
        <f>Engine!U74</f>
        <v>746</v>
      </c>
      <c r="U74" s="134">
        <f>Engine!V74</f>
        <v>922</v>
      </c>
      <c r="V74" s="135">
        <f>Engine!W74</f>
        <v>4006</v>
      </c>
      <c r="W74" s="136">
        <f>Engine!X74</f>
        <v>0</v>
      </c>
      <c r="X74" s="137">
        <f>Engine!Y74</f>
        <v>0</v>
      </c>
      <c r="Y74" s="137">
        <f>Engine!Z74</f>
        <v>0</v>
      </c>
      <c r="Z74" s="137">
        <f>Engine!AA74</f>
        <v>64</v>
      </c>
      <c r="AA74" s="137">
        <f>Engine!AB74</f>
        <v>218</v>
      </c>
      <c r="AB74" s="137">
        <f>Engine!AC74</f>
        <v>170</v>
      </c>
      <c r="AC74" s="137">
        <f>Engine!AD74</f>
        <v>300</v>
      </c>
      <c r="AD74" s="138">
        <f>Engine!AE74</f>
        <v>752</v>
      </c>
      <c r="AE74" s="133">
        <f>Engine!AF74</f>
        <v>68</v>
      </c>
      <c r="AF74" s="134">
        <f>Engine!AG74</f>
        <v>422</v>
      </c>
      <c r="AG74" s="134">
        <f>Engine!AH74</f>
        <v>70</v>
      </c>
      <c r="AH74" s="134">
        <f>Engine!AI74</f>
        <v>594</v>
      </c>
      <c r="AI74" s="134">
        <f>Engine!AJ74</f>
        <v>902</v>
      </c>
      <c r="AJ74" s="134">
        <f>Engine!AK74</f>
        <v>576</v>
      </c>
      <c r="AK74" s="134">
        <f>Engine!AL74</f>
        <v>622</v>
      </c>
      <c r="AL74" s="135">
        <f>Engine!AM74</f>
        <v>3384</v>
      </c>
      <c r="AM74" s="139">
        <f>Engine!AN74</f>
        <v>0</v>
      </c>
      <c r="AN74" s="140">
        <f>Engine!AO74</f>
        <v>0</v>
      </c>
      <c r="AO74" s="140">
        <f>Engine!AP74</f>
        <v>0</v>
      </c>
      <c r="AP74" s="140">
        <f>Engine!AQ74</f>
        <v>2304</v>
      </c>
      <c r="AQ74" s="140">
        <f>Engine!AR74</f>
        <v>4578</v>
      </c>
      <c r="AR74" s="140">
        <f>Engine!AS74</f>
        <v>2380</v>
      </c>
      <c r="AS74" s="140">
        <f>Engine!AT74</f>
        <v>3300</v>
      </c>
      <c r="AT74" s="141">
        <f>Engine!AU74</f>
        <v>12562</v>
      </c>
      <c r="AU74" s="142" t="str">
        <f>Engine!AV74</f>
        <v>Yes</v>
      </c>
      <c r="AV74" s="143">
        <f t="shared" si="1"/>
        <v>16.704787234042552</v>
      </c>
    </row>
    <row r="75" spans="1:48" s="63" customFormat="1" ht="14.4" x14ac:dyDescent="0.3">
      <c r="A75" s="124">
        <f>Engine!A75</f>
        <v>8</v>
      </c>
      <c r="B75" s="125">
        <f>Engine!B75</f>
        <v>46211</v>
      </c>
      <c r="C75" s="126" t="str">
        <f>Engine!C75</f>
        <v>Wednesday</v>
      </c>
      <c r="D75" s="126" t="str">
        <f>Engine!D75</f>
        <v>Sarasota Paradise</v>
      </c>
      <c r="E75" s="127">
        <f>Engine!E75</f>
        <v>0.79166666666666696</v>
      </c>
      <c r="F75" s="128" t="str">
        <f>Engine!F75</f>
        <v>C</v>
      </c>
      <c r="G75" s="129" t="str">
        <f>Engine!G75</f>
        <v>Single</v>
      </c>
      <c r="H75" s="130">
        <f>Engine!I75</f>
        <v>65</v>
      </c>
      <c r="I75" s="131">
        <f>Engine!J75</f>
        <v>55</v>
      </c>
      <c r="J75" s="131">
        <f>Engine!K75</f>
        <v>49</v>
      </c>
      <c r="K75" s="131">
        <f>Engine!L75</f>
        <v>39</v>
      </c>
      <c r="L75" s="131">
        <f>Engine!M75</f>
        <v>23</v>
      </c>
      <c r="M75" s="131">
        <f>Engine!N75</f>
        <v>15</v>
      </c>
      <c r="N75" s="132">
        <f>Engine!O75</f>
        <v>12</v>
      </c>
      <c r="O75" s="133">
        <f>Engine!P75</f>
        <v>68</v>
      </c>
      <c r="P75" s="134">
        <f>Engine!Q75</f>
        <v>422</v>
      </c>
      <c r="Q75" s="134">
        <f>Engine!R75</f>
        <v>70</v>
      </c>
      <c r="R75" s="134">
        <f>Engine!S75</f>
        <v>658</v>
      </c>
      <c r="S75" s="134">
        <f>Engine!T75</f>
        <v>1120</v>
      </c>
      <c r="T75" s="134">
        <f>Engine!U75</f>
        <v>746</v>
      </c>
      <c r="U75" s="134">
        <f>Engine!V75</f>
        <v>922</v>
      </c>
      <c r="V75" s="135">
        <f>Engine!W75</f>
        <v>4006</v>
      </c>
      <c r="W75" s="136">
        <f>Engine!X75</f>
        <v>0</v>
      </c>
      <c r="X75" s="137">
        <f>Engine!Y75</f>
        <v>165</v>
      </c>
      <c r="Y75" s="137">
        <f>Engine!Z75</f>
        <v>0</v>
      </c>
      <c r="Z75" s="137">
        <f>Engine!AA75</f>
        <v>257</v>
      </c>
      <c r="AA75" s="137">
        <f>Engine!AB75</f>
        <v>291</v>
      </c>
      <c r="AB75" s="137">
        <f>Engine!AC75</f>
        <v>218</v>
      </c>
      <c r="AC75" s="137">
        <f>Engine!AD75</f>
        <v>150</v>
      </c>
      <c r="AD75" s="138">
        <f>Engine!AE75</f>
        <v>1081</v>
      </c>
      <c r="AE75" s="133">
        <f>Engine!AF75</f>
        <v>68</v>
      </c>
      <c r="AF75" s="134">
        <f>Engine!AG75</f>
        <v>257</v>
      </c>
      <c r="AG75" s="134">
        <f>Engine!AH75</f>
        <v>70</v>
      </c>
      <c r="AH75" s="134">
        <f>Engine!AI75</f>
        <v>401</v>
      </c>
      <c r="AI75" s="134">
        <f>Engine!AJ75</f>
        <v>829</v>
      </c>
      <c r="AJ75" s="134">
        <f>Engine!AK75</f>
        <v>528</v>
      </c>
      <c r="AK75" s="134">
        <f>Engine!AL75</f>
        <v>772</v>
      </c>
      <c r="AL75" s="135">
        <f>Engine!AM75</f>
        <v>3234</v>
      </c>
      <c r="AM75" s="139">
        <f>Engine!AN75</f>
        <v>0</v>
      </c>
      <c r="AN75" s="140">
        <f>Engine!AO75</f>
        <v>9075</v>
      </c>
      <c r="AO75" s="140">
        <f>Engine!AP75</f>
        <v>0</v>
      </c>
      <c r="AP75" s="140">
        <f>Engine!AQ75</f>
        <v>10023</v>
      </c>
      <c r="AQ75" s="140">
        <f>Engine!AR75</f>
        <v>6693</v>
      </c>
      <c r="AR75" s="140">
        <f>Engine!AS75</f>
        <v>3270</v>
      </c>
      <c r="AS75" s="140">
        <f>Engine!AT75</f>
        <v>1800</v>
      </c>
      <c r="AT75" s="141">
        <f>Engine!AU75</f>
        <v>30861</v>
      </c>
      <c r="AU75" s="142" t="str">
        <f>Engine!AV75</f>
        <v>Yes</v>
      </c>
      <c r="AV75" s="143">
        <f t="shared" si="1"/>
        <v>28.548566142460686</v>
      </c>
    </row>
    <row r="76" spans="1:48" s="63" customFormat="1" ht="14.4" x14ac:dyDescent="0.3">
      <c r="A76" s="124">
        <f>Engine!A76</f>
        <v>8</v>
      </c>
      <c r="B76" s="125">
        <f>Engine!B76</f>
        <v>46211</v>
      </c>
      <c r="C76" s="126" t="str">
        <f>Engine!C76</f>
        <v>Wednesday</v>
      </c>
      <c r="D76" s="126" t="str">
        <f>Engine!D76</f>
        <v>Sarasota Paradise</v>
      </c>
      <c r="E76" s="127">
        <f>Engine!E76</f>
        <v>0.79166666666666696</v>
      </c>
      <c r="F76" s="128" t="str">
        <f>Engine!F76</f>
        <v>C</v>
      </c>
      <c r="G76" s="129" t="str">
        <f>Engine!G76</f>
        <v>Matchday</v>
      </c>
      <c r="H76" s="130">
        <f>Engine!I76</f>
        <v>70</v>
      </c>
      <c r="I76" s="131">
        <f>Engine!J76</f>
        <v>59.5</v>
      </c>
      <c r="J76" s="131">
        <f>Engine!K76</f>
        <v>53</v>
      </c>
      <c r="K76" s="131">
        <f>Engine!L76</f>
        <v>42</v>
      </c>
      <c r="L76" s="131">
        <f>Engine!M76</f>
        <v>25</v>
      </c>
      <c r="M76" s="131">
        <f>Engine!N76</f>
        <v>16</v>
      </c>
      <c r="N76" s="132">
        <f>Engine!O76</f>
        <v>13</v>
      </c>
      <c r="O76" s="133">
        <f>Engine!P76</f>
        <v>68</v>
      </c>
      <c r="P76" s="134">
        <f>Engine!Q76</f>
        <v>422</v>
      </c>
      <c r="Q76" s="134">
        <f>Engine!R76</f>
        <v>70</v>
      </c>
      <c r="R76" s="134">
        <f>Engine!S76</f>
        <v>658</v>
      </c>
      <c r="S76" s="134">
        <f>Engine!T76</f>
        <v>1120</v>
      </c>
      <c r="T76" s="134">
        <f>Engine!U76</f>
        <v>746</v>
      </c>
      <c r="U76" s="134">
        <f>Engine!V76</f>
        <v>922</v>
      </c>
      <c r="V76" s="135">
        <f>Engine!W76</f>
        <v>4006</v>
      </c>
      <c r="W76" s="136">
        <f>Engine!X76</f>
        <v>0</v>
      </c>
      <c r="X76" s="137">
        <f>Engine!Y76</f>
        <v>41</v>
      </c>
      <c r="Y76" s="137">
        <f>Engine!Z76</f>
        <v>0</v>
      </c>
      <c r="Z76" s="137">
        <f>Engine!AA76</f>
        <v>21</v>
      </c>
      <c r="AA76" s="137">
        <f>Engine!AB76</f>
        <v>36</v>
      </c>
      <c r="AB76" s="137">
        <f>Engine!AC76</f>
        <v>24</v>
      </c>
      <c r="AC76" s="137">
        <f>Engine!AD76</f>
        <v>30</v>
      </c>
      <c r="AD76" s="138">
        <f>Engine!AE76</f>
        <v>152</v>
      </c>
      <c r="AE76" s="133">
        <f>Engine!AF76</f>
        <v>68</v>
      </c>
      <c r="AF76" s="134">
        <f>Engine!AG76</f>
        <v>381</v>
      </c>
      <c r="AG76" s="134">
        <f>Engine!AH76</f>
        <v>70</v>
      </c>
      <c r="AH76" s="134">
        <f>Engine!AI76</f>
        <v>637</v>
      </c>
      <c r="AI76" s="134">
        <f>Engine!AJ76</f>
        <v>1084</v>
      </c>
      <c r="AJ76" s="134">
        <f>Engine!AK76</f>
        <v>722</v>
      </c>
      <c r="AK76" s="134">
        <f>Engine!AL76</f>
        <v>892</v>
      </c>
      <c r="AL76" s="135">
        <f>Engine!AM76</f>
        <v>3114</v>
      </c>
      <c r="AM76" s="139">
        <f>Engine!AN76</f>
        <v>0</v>
      </c>
      <c r="AN76" s="140">
        <f>Engine!AO76</f>
        <v>2439.5</v>
      </c>
      <c r="AO76" s="140">
        <f>Engine!AP76</f>
        <v>0</v>
      </c>
      <c r="AP76" s="140">
        <f>Engine!AQ76</f>
        <v>882</v>
      </c>
      <c r="AQ76" s="140">
        <f>Engine!AR76</f>
        <v>900</v>
      </c>
      <c r="AR76" s="140">
        <f>Engine!AS76</f>
        <v>384</v>
      </c>
      <c r="AS76" s="140">
        <f>Engine!AT76</f>
        <v>390</v>
      </c>
      <c r="AT76" s="141">
        <f>Engine!AU76</f>
        <v>4995.5</v>
      </c>
      <c r="AU76" s="142" t="str">
        <f>Engine!AV76</f>
        <v>Yes</v>
      </c>
      <c r="AV76" s="143">
        <f t="shared" si="1"/>
        <v>32.86513157894737</v>
      </c>
    </row>
    <row r="77" spans="1:48" s="63" customFormat="1" ht="14.4" hidden="1" x14ac:dyDescent="0.3">
      <c r="A77" s="124">
        <f>Engine!A77</f>
        <v>8</v>
      </c>
      <c r="B77" s="125">
        <f>Engine!B77</f>
        <v>46211</v>
      </c>
      <c r="C77" s="126" t="str">
        <f>Engine!C77</f>
        <v>Wednesday</v>
      </c>
      <c r="D77" s="126" t="str">
        <f>Engine!D77</f>
        <v>Sarasota Paradise</v>
      </c>
      <c r="E77" s="127">
        <f>Engine!E77</f>
        <v>0.79166666666666696</v>
      </c>
      <c r="F77" s="128" t="str">
        <f>Engine!F77</f>
        <v>C</v>
      </c>
      <c r="G77" s="129" t="str">
        <f>Engine!G77</f>
        <v>Sponsor</v>
      </c>
      <c r="H77" s="130">
        <f>Engine!I77</f>
        <v>52</v>
      </c>
      <c r="I77" s="131">
        <f>Engine!J77</f>
        <v>44</v>
      </c>
      <c r="J77" s="131">
        <f>Engine!K77</f>
        <v>39</v>
      </c>
      <c r="K77" s="131">
        <f>Engine!L77</f>
        <v>31</v>
      </c>
      <c r="L77" s="131">
        <f>Engine!M77</f>
        <v>18.5</v>
      </c>
      <c r="M77" s="131">
        <f>Engine!N77</f>
        <v>12</v>
      </c>
      <c r="N77" s="132">
        <f>Engine!O77</f>
        <v>9.5</v>
      </c>
      <c r="O77" s="133">
        <f>Engine!P77</f>
        <v>68</v>
      </c>
      <c r="P77" s="134">
        <f>Engine!Q77</f>
        <v>422</v>
      </c>
      <c r="Q77" s="134">
        <f>Engine!R77</f>
        <v>70</v>
      </c>
      <c r="R77" s="134">
        <f>Engine!S77</f>
        <v>658</v>
      </c>
      <c r="S77" s="134">
        <f>Engine!T77</f>
        <v>1120</v>
      </c>
      <c r="T77" s="134">
        <f>Engine!U77</f>
        <v>746</v>
      </c>
      <c r="U77" s="134">
        <f>Engine!V77</f>
        <v>922</v>
      </c>
      <c r="V77" s="135">
        <f>Engine!W77</f>
        <v>4006</v>
      </c>
      <c r="W77" s="136">
        <f>Engine!X77</f>
        <v>0</v>
      </c>
      <c r="X77" s="137">
        <f>Engine!Y77</f>
        <v>0</v>
      </c>
      <c r="Y77" s="137">
        <f>Engine!Z77</f>
        <v>0</v>
      </c>
      <c r="Z77" s="137">
        <f>Engine!AA77</f>
        <v>0</v>
      </c>
      <c r="AA77" s="137">
        <f>Engine!AB77</f>
        <v>0</v>
      </c>
      <c r="AB77" s="137">
        <f>Engine!AC77</f>
        <v>0</v>
      </c>
      <c r="AC77" s="137">
        <f>Engine!AD77</f>
        <v>0</v>
      </c>
      <c r="AD77" s="138">
        <f>Engine!AE77</f>
        <v>0</v>
      </c>
      <c r="AE77" s="133">
        <f>Engine!AF77</f>
        <v>68</v>
      </c>
      <c r="AF77" s="134">
        <f>Engine!AG77</f>
        <v>422</v>
      </c>
      <c r="AG77" s="134">
        <f>Engine!AH77</f>
        <v>70</v>
      </c>
      <c r="AH77" s="134">
        <f>Engine!AI77</f>
        <v>658</v>
      </c>
      <c r="AI77" s="134">
        <f>Engine!AJ77</f>
        <v>1120</v>
      </c>
      <c r="AJ77" s="134">
        <f>Engine!AK77</f>
        <v>746</v>
      </c>
      <c r="AK77" s="134">
        <f>Engine!AL77</f>
        <v>922</v>
      </c>
      <c r="AL77" s="135">
        <f>Engine!AM77</f>
        <v>3084</v>
      </c>
      <c r="AM77" s="139">
        <f>Engine!AN77</f>
        <v>0</v>
      </c>
      <c r="AN77" s="140">
        <f>Engine!AO77</f>
        <v>0</v>
      </c>
      <c r="AO77" s="140">
        <f>Engine!AP77</f>
        <v>0</v>
      </c>
      <c r="AP77" s="140">
        <f>Engine!AQ77</f>
        <v>0</v>
      </c>
      <c r="AQ77" s="140">
        <f>Engine!AR77</f>
        <v>0</v>
      </c>
      <c r="AR77" s="140">
        <f>Engine!AS77</f>
        <v>0</v>
      </c>
      <c r="AS77" s="140">
        <f>Engine!AT77</f>
        <v>0</v>
      </c>
      <c r="AT77" s="141">
        <f>Engine!AU77</f>
        <v>0</v>
      </c>
      <c r="AU77" s="142" t="str">
        <f>Engine!AV77</f>
        <v>Yes</v>
      </c>
      <c r="AV77" s="132" t="str">
        <f t="shared" si="1"/>
        <v/>
      </c>
    </row>
    <row r="78" spans="1:48" s="63" customFormat="1" ht="14.4" hidden="1" x14ac:dyDescent="0.3">
      <c r="A78" s="124">
        <f>Engine!A78</f>
        <v>8</v>
      </c>
      <c r="B78" s="125">
        <f>Engine!B78</f>
        <v>46211</v>
      </c>
      <c r="C78" s="126" t="str">
        <f>Engine!C78</f>
        <v>Wednesday</v>
      </c>
      <c r="D78" s="126" t="str">
        <f>Engine!D78</f>
        <v>Sarasota Paradise</v>
      </c>
      <c r="E78" s="127">
        <f>Engine!E78</f>
        <v>0.79166666666666696</v>
      </c>
      <c r="F78" s="128" t="str">
        <f>Engine!F78</f>
        <v>C</v>
      </c>
      <c r="G78" s="129" t="str">
        <f>Engine!G78</f>
        <v>Comp</v>
      </c>
      <c r="H78" s="130">
        <f>Engine!I78</f>
        <v>0</v>
      </c>
      <c r="I78" s="131">
        <f>Engine!J78</f>
        <v>0</v>
      </c>
      <c r="J78" s="131">
        <f>Engine!K78</f>
        <v>0</v>
      </c>
      <c r="K78" s="131">
        <f>Engine!L78</f>
        <v>0</v>
      </c>
      <c r="L78" s="131">
        <f>Engine!M78</f>
        <v>0</v>
      </c>
      <c r="M78" s="131">
        <f>Engine!N78</f>
        <v>0</v>
      </c>
      <c r="N78" s="132">
        <f>Engine!O78</f>
        <v>0</v>
      </c>
      <c r="O78" s="133">
        <f>Engine!P78</f>
        <v>68</v>
      </c>
      <c r="P78" s="134">
        <f>Engine!Q78</f>
        <v>422</v>
      </c>
      <c r="Q78" s="134">
        <f>Engine!R78</f>
        <v>70</v>
      </c>
      <c r="R78" s="134">
        <f>Engine!S78</f>
        <v>658</v>
      </c>
      <c r="S78" s="134">
        <f>Engine!T78</f>
        <v>1120</v>
      </c>
      <c r="T78" s="134">
        <f>Engine!U78</f>
        <v>746</v>
      </c>
      <c r="U78" s="134">
        <f>Engine!V78</f>
        <v>922</v>
      </c>
      <c r="V78" s="135">
        <f>Engine!W78</f>
        <v>4006</v>
      </c>
      <c r="W78" s="136">
        <f>Engine!X78</f>
        <v>0</v>
      </c>
      <c r="X78" s="137">
        <f>Engine!Y78</f>
        <v>0</v>
      </c>
      <c r="Y78" s="137">
        <f>Engine!Z78</f>
        <v>0</v>
      </c>
      <c r="Z78" s="137">
        <f>Engine!AA78</f>
        <v>0</v>
      </c>
      <c r="AA78" s="137">
        <f>Engine!AB78</f>
        <v>0</v>
      </c>
      <c r="AB78" s="137">
        <f>Engine!AC78</f>
        <v>0</v>
      </c>
      <c r="AC78" s="137">
        <f>Engine!AD78</f>
        <v>0</v>
      </c>
      <c r="AD78" s="138">
        <f>Engine!AE78</f>
        <v>0</v>
      </c>
      <c r="AE78" s="133">
        <f>Engine!AF78</f>
        <v>68</v>
      </c>
      <c r="AF78" s="134">
        <f>Engine!AG78</f>
        <v>422</v>
      </c>
      <c r="AG78" s="134">
        <f>Engine!AH78</f>
        <v>70</v>
      </c>
      <c r="AH78" s="134">
        <f>Engine!AI78</f>
        <v>658</v>
      </c>
      <c r="AI78" s="134">
        <f>Engine!AJ78</f>
        <v>1120</v>
      </c>
      <c r="AJ78" s="134">
        <f>Engine!AK78</f>
        <v>746</v>
      </c>
      <c r="AK78" s="134">
        <f>Engine!AL78</f>
        <v>922</v>
      </c>
      <c r="AL78" s="135">
        <f>Engine!AM78</f>
        <v>3084</v>
      </c>
      <c r="AM78" s="139">
        <f>Engine!AN78</f>
        <v>0</v>
      </c>
      <c r="AN78" s="140">
        <f>Engine!AO78</f>
        <v>0</v>
      </c>
      <c r="AO78" s="140">
        <f>Engine!AP78</f>
        <v>0</v>
      </c>
      <c r="AP78" s="140">
        <f>Engine!AQ78</f>
        <v>0</v>
      </c>
      <c r="AQ78" s="140">
        <f>Engine!AR78</f>
        <v>0</v>
      </c>
      <c r="AR78" s="140">
        <f>Engine!AS78</f>
        <v>0</v>
      </c>
      <c r="AS78" s="140">
        <f>Engine!AT78</f>
        <v>0</v>
      </c>
      <c r="AT78" s="141">
        <f>Engine!AU78</f>
        <v>0</v>
      </c>
      <c r="AU78" s="142" t="str">
        <f>Engine!AV78</f>
        <v>Yes</v>
      </c>
      <c r="AV78" s="132" t="str">
        <f t="shared" si="1"/>
        <v/>
      </c>
    </row>
    <row r="79" spans="1:48" s="63" customFormat="1" ht="14.4" hidden="1" x14ac:dyDescent="0.3">
      <c r="A79" s="124">
        <f>Engine!A79</f>
        <v>8</v>
      </c>
      <c r="B79" s="125">
        <f>Engine!B79</f>
        <v>46211</v>
      </c>
      <c r="C79" s="126" t="str">
        <f>Engine!C79</f>
        <v>Wednesday</v>
      </c>
      <c r="D79" s="126" t="str">
        <f>Engine!D79</f>
        <v>Sarasota Paradise</v>
      </c>
      <c r="E79" s="127">
        <f>Engine!E79</f>
        <v>0.79166666666666696</v>
      </c>
      <c r="F79" s="128" t="str">
        <f>Engine!F79</f>
        <v>C</v>
      </c>
      <c r="G79" s="129" t="str">
        <f>Engine!G79</f>
        <v>Promo1</v>
      </c>
      <c r="H79" s="130">
        <f>Engine!I79</f>
        <v>0</v>
      </c>
      <c r="I79" s="131">
        <f>Engine!J79</f>
        <v>0</v>
      </c>
      <c r="J79" s="131">
        <f>Engine!K79</f>
        <v>0</v>
      </c>
      <c r="K79" s="131">
        <f>Engine!L79</f>
        <v>0</v>
      </c>
      <c r="L79" s="131">
        <f>Engine!M79</f>
        <v>0</v>
      </c>
      <c r="M79" s="131">
        <f>Engine!N79</f>
        <v>0</v>
      </c>
      <c r="N79" s="132">
        <f>Engine!O79</f>
        <v>0</v>
      </c>
      <c r="O79" s="133">
        <f>Engine!P79</f>
        <v>68</v>
      </c>
      <c r="P79" s="134">
        <f>Engine!Q79</f>
        <v>422</v>
      </c>
      <c r="Q79" s="134">
        <f>Engine!R79</f>
        <v>70</v>
      </c>
      <c r="R79" s="134">
        <f>Engine!S79</f>
        <v>658</v>
      </c>
      <c r="S79" s="134">
        <f>Engine!T79</f>
        <v>1120</v>
      </c>
      <c r="T79" s="134">
        <f>Engine!U79</f>
        <v>746</v>
      </c>
      <c r="U79" s="134">
        <f>Engine!V79</f>
        <v>922</v>
      </c>
      <c r="V79" s="135">
        <f>Engine!W79</f>
        <v>4006</v>
      </c>
      <c r="W79" s="136">
        <f>Engine!X79</f>
        <v>0</v>
      </c>
      <c r="X79" s="137">
        <f>Engine!Y79</f>
        <v>0</v>
      </c>
      <c r="Y79" s="137">
        <f>Engine!Z79</f>
        <v>0</v>
      </c>
      <c r="Z79" s="137">
        <f>Engine!AA79</f>
        <v>0</v>
      </c>
      <c r="AA79" s="137">
        <f>Engine!AB79</f>
        <v>0</v>
      </c>
      <c r="AB79" s="137">
        <f>Engine!AC79</f>
        <v>0</v>
      </c>
      <c r="AC79" s="137">
        <f>Engine!AD79</f>
        <v>0</v>
      </c>
      <c r="AD79" s="138">
        <f>Engine!AE79</f>
        <v>0</v>
      </c>
      <c r="AE79" s="133">
        <f>Engine!AF79</f>
        <v>68</v>
      </c>
      <c r="AF79" s="134">
        <f>Engine!AG79</f>
        <v>422</v>
      </c>
      <c r="AG79" s="134">
        <f>Engine!AH79</f>
        <v>70</v>
      </c>
      <c r="AH79" s="134">
        <f>Engine!AI79</f>
        <v>658</v>
      </c>
      <c r="AI79" s="134">
        <f>Engine!AJ79</f>
        <v>1120</v>
      </c>
      <c r="AJ79" s="134">
        <f>Engine!AK79</f>
        <v>746</v>
      </c>
      <c r="AK79" s="134">
        <f>Engine!AL79</f>
        <v>922</v>
      </c>
      <c r="AL79" s="135">
        <f>Engine!AM79</f>
        <v>3084</v>
      </c>
      <c r="AM79" s="139">
        <f>Engine!AN79</f>
        <v>0</v>
      </c>
      <c r="AN79" s="140">
        <f>Engine!AO79</f>
        <v>0</v>
      </c>
      <c r="AO79" s="140">
        <f>Engine!AP79</f>
        <v>0</v>
      </c>
      <c r="AP79" s="140">
        <f>Engine!AQ79</f>
        <v>0</v>
      </c>
      <c r="AQ79" s="140">
        <f>Engine!AR79</f>
        <v>0</v>
      </c>
      <c r="AR79" s="140">
        <f>Engine!AS79</f>
        <v>0</v>
      </c>
      <c r="AS79" s="140">
        <f>Engine!AT79</f>
        <v>0</v>
      </c>
      <c r="AT79" s="141">
        <f>Engine!AU79</f>
        <v>0</v>
      </c>
      <c r="AU79" s="142" t="str">
        <f>Engine!AV79</f>
        <v>Yes</v>
      </c>
      <c r="AV79" s="132" t="str">
        <f t="shared" si="1"/>
        <v/>
      </c>
    </row>
    <row r="80" spans="1:48" s="63" customFormat="1" ht="14.4" hidden="1" x14ac:dyDescent="0.3">
      <c r="A80" s="124">
        <f>Engine!A80</f>
        <v>8</v>
      </c>
      <c r="B80" s="125">
        <f>Engine!B80</f>
        <v>46211</v>
      </c>
      <c r="C80" s="126" t="str">
        <f>Engine!C80</f>
        <v>Wednesday</v>
      </c>
      <c r="D80" s="126" t="str">
        <f>Engine!D80</f>
        <v>Sarasota Paradise</v>
      </c>
      <c r="E80" s="127">
        <f>Engine!E80</f>
        <v>0.79166666666666696</v>
      </c>
      <c r="F80" s="128" t="str">
        <f>Engine!F80</f>
        <v>C</v>
      </c>
      <c r="G80" s="129" t="str">
        <f>Engine!G80</f>
        <v>Promo2</v>
      </c>
      <c r="H80" s="130">
        <f>Engine!I80</f>
        <v>0</v>
      </c>
      <c r="I80" s="131">
        <f>Engine!J80</f>
        <v>0</v>
      </c>
      <c r="J80" s="131">
        <f>Engine!K80</f>
        <v>0</v>
      </c>
      <c r="K80" s="131">
        <f>Engine!L80</f>
        <v>0</v>
      </c>
      <c r="L80" s="131">
        <f>Engine!M80</f>
        <v>0</v>
      </c>
      <c r="M80" s="131">
        <f>Engine!N80</f>
        <v>0</v>
      </c>
      <c r="N80" s="132">
        <f>Engine!O80</f>
        <v>0</v>
      </c>
      <c r="O80" s="133">
        <f>Engine!P80</f>
        <v>68</v>
      </c>
      <c r="P80" s="134">
        <f>Engine!Q80</f>
        <v>422</v>
      </c>
      <c r="Q80" s="134">
        <f>Engine!R80</f>
        <v>70</v>
      </c>
      <c r="R80" s="134">
        <f>Engine!S80</f>
        <v>658</v>
      </c>
      <c r="S80" s="134">
        <f>Engine!T80</f>
        <v>1120</v>
      </c>
      <c r="T80" s="134">
        <f>Engine!U80</f>
        <v>746</v>
      </c>
      <c r="U80" s="134">
        <f>Engine!V80</f>
        <v>922</v>
      </c>
      <c r="V80" s="135">
        <f>Engine!W80</f>
        <v>4006</v>
      </c>
      <c r="W80" s="136">
        <f>Engine!X80</f>
        <v>0</v>
      </c>
      <c r="X80" s="137">
        <f>Engine!Y80</f>
        <v>0</v>
      </c>
      <c r="Y80" s="137">
        <f>Engine!Z80</f>
        <v>0</v>
      </c>
      <c r="Z80" s="137">
        <f>Engine!AA80</f>
        <v>0</v>
      </c>
      <c r="AA80" s="137">
        <f>Engine!AB80</f>
        <v>0</v>
      </c>
      <c r="AB80" s="137">
        <f>Engine!AC80</f>
        <v>0</v>
      </c>
      <c r="AC80" s="137">
        <f>Engine!AD80</f>
        <v>0</v>
      </c>
      <c r="AD80" s="138">
        <f>Engine!AE80</f>
        <v>0</v>
      </c>
      <c r="AE80" s="133">
        <f>Engine!AF80</f>
        <v>68</v>
      </c>
      <c r="AF80" s="134">
        <f>Engine!AG80</f>
        <v>422</v>
      </c>
      <c r="AG80" s="134">
        <f>Engine!AH80</f>
        <v>70</v>
      </c>
      <c r="AH80" s="134">
        <f>Engine!AI80</f>
        <v>658</v>
      </c>
      <c r="AI80" s="134">
        <f>Engine!AJ80</f>
        <v>1120</v>
      </c>
      <c r="AJ80" s="134">
        <f>Engine!AK80</f>
        <v>746</v>
      </c>
      <c r="AK80" s="134">
        <f>Engine!AL80</f>
        <v>922</v>
      </c>
      <c r="AL80" s="135">
        <f>Engine!AM80</f>
        <v>3084</v>
      </c>
      <c r="AM80" s="139">
        <f>Engine!AN80</f>
        <v>0</v>
      </c>
      <c r="AN80" s="140">
        <f>Engine!AO80</f>
        <v>0</v>
      </c>
      <c r="AO80" s="140">
        <f>Engine!AP80</f>
        <v>0</v>
      </c>
      <c r="AP80" s="140">
        <f>Engine!AQ80</f>
        <v>0</v>
      </c>
      <c r="AQ80" s="140">
        <f>Engine!AR80</f>
        <v>0</v>
      </c>
      <c r="AR80" s="140">
        <f>Engine!AS80</f>
        <v>0</v>
      </c>
      <c r="AS80" s="140">
        <f>Engine!AT80</f>
        <v>0</v>
      </c>
      <c r="AT80" s="141">
        <f>Engine!AU80</f>
        <v>0</v>
      </c>
      <c r="AU80" s="142" t="str">
        <f>Engine!AV80</f>
        <v>Yes</v>
      </c>
      <c r="AV80" s="132" t="str">
        <f t="shared" si="1"/>
        <v/>
      </c>
    </row>
    <row r="81" spans="1:48" s="63" customFormat="1" ht="14.4" hidden="1" x14ac:dyDescent="0.3">
      <c r="A81" s="124">
        <f>Engine!A81</f>
        <v>8</v>
      </c>
      <c r="B81" s="125">
        <f>Engine!B81</f>
        <v>46211</v>
      </c>
      <c r="C81" s="126" t="str">
        <f>Engine!C81</f>
        <v>Wednesday</v>
      </c>
      <c r="D81" s="126" t="str">
        <f>Engine!D81</f>
        <v>Sarasota Paradise</v>
      </c>
      <c r="E81" s="127">
        <f>Engine!E81</f>
        <v>0.79166666666666696</v>
      </c>
      <c r="F81" s="128" t="str">
        <f>Engine!F81</f>
        <v>C</v>
      </c>
      <c r="G81" s="129" t="str">
        <f>Engine!G81</f>
        <v>Promo3</v>
      </c>
      <c r="H81" s="130">
        <f>Engine!I81</f>
        <v>0</v>
      </c>
      <c r="I81" s="131">
        <f>Engine!J81</f>
        <v>0</v>
      </c>
      <c r="J81" s="131">
        <f>Engine!K81</f>
        <v>0</v>
      </c>
      <c r="K81" s="131">
        <f>Engine!L81</f>
        <v>0</v>
      </c>
      <c r="L81" s="131">
        <f>Engine!M81</f>
        <v>0</v>
      </c>
      <c r="M81" s="131">
        <f>Engine!N81</f>
        <v>0</v>
      </c>
      <c r="N81" s="132">
        <f>Engine!O81</f>
        <v>0</v>
      </c>
      <c r="O81" s="133">
        <f>Engine!P81</f>
        <v>68</v>
      </c>
      <c r="P81" s="134">
        <f>Engine!Q81</f>
        <v>422</v>
      </c>
      <c r="Q81" s="134">
        <f>Engine!R81</f>
        <v>70</v>
      </c>
      <c r="R81" s="134">
        <f>Engine!S81</f>
        <v>658</v>
      </c>
      <c r="S81" s="134">
        <f>Engine!T81</f>
        <v>1120</v>
      </c>
      <c r="T81" s="134">
        <f>Engine!U81</f>
        <v>746</v>
      </c>
      <c r="U81" s="134">
        <f>Engine!V81</f>
        <v>922</v>
      </c>
      <c r="V81" s="135">
        <f>Engine!W81</f>
        <v>4006</v>
      </c>
      <c r="W81" s="136">
        <f>Engine!X81</f>
        <v>0</v>
      </c>
      <c r="X81" s="137">
        <f>Engine!Y81</f>
        <v>0</v>
      </c>
      <c r="Y81" s="137">
        <f>Engine!Z81</f>
        <v>0</v>
      </c>
      <c r="Z81" s="137">
        <f>Engine!AA81</f>
        <v>0</v>
      </c>
      <c r="AA81" s="137">
        <f>Engine!AB81</f>
        <v>0</v>
      </c>
      <c r="AB81" s="137">
        <f>Engine!AC81</f>
        <v>0</v>
      </c>
      <c r="AC81" s="137">
        <f>Engine!AD81</f>
        <v>0</v>
      </c>
      <c r="AD81" s="138">
        <f>Engine!AE81</f>
        <v>0</v>
      </c>
      <c r="AE81" s="133">
        <f>Engine!AF81</f>
        <v>68</v>
      </c>
      <c r="AF81" s="134">
        <f>Engine!AG81</f>
        <v>422</v>
      </c>
      <c r="AG81" s="134">
        <f>Engine!AH81</f>
        <v>70</v>
      </c>
      <c r="AH81" s="134">
        <f>Engine!AI81</f>
        <v>658</v>
      </c>
      <c r="AI81" s="134">
        <f>Engine!AJ81</f>
        <v>1120</v>
      </c>
      <c r="AJ81" s="134">
        <f>Engine!AK81</f>
        <v>746</v>
      </c>
      <c r="AK81" s="134">
        <f>Engine!AL81</f>
        <v>922</v>
      </c>
      <c r="AL81" s="135">
        <f>Engine!AM81</f>
        <v>3084</v>
      </c>
      <c r="AM81" s="139">
        <f>Engine!AN81</f>
        <v>0</v>
      </c>
      <c r="AN81" s="140">
        <f>Engine!AO81</f>
        <v>0</v>
      </c>
      <c r="AO81" s="140">
        <f>Engine!AP81</f>
        <v>0</v>
      </c>
      <c r="AP81" s="140">
        <f>Engine!AQ81</f>
        <v>0</v>
      </c>
      <c r="AQ81" s="140">
        <f>Engine!AR81</f>
        <v>0</v>
      </c>
      <c r="AR81" s="140">
        <f>Engine!AS81</f>
        <v>0</v>
      </c>
      <c r="AS81" s="140">
        <f>Engine!AT81</f>
        <v>0</v>
      </c>
      <c r="AT81" s="141">
        <f>Engine!AU81</f>
        <v>0</v>
      </c>
      <c r="AU81" s="142" t="str">
        <f>Engine!AV81</f>
        <v>Yes</v>
      </c>
      <c r="AV81" s="132" t="str">
        <f t="shared" si="1"/>
        <v/>
      </c>
    </row>
    <row r="82" spans="1:48" s="144" customFormat="1" ht="15.75" customHeight="1" thickBot="1" x14ac:dyDescent="0.35">
      <c r="A82" s="107">
        <f>Engine!A82</f>
        <v>8</v>
      </c>
      <c r="B82" s="108">
        <f>Engine!B82</f>
        <v>46211</v>
      </c>
      <c r="C82" s="109" t="str">
        <f>Engine!C82</f>
        <v>Wednesday</v>
      </c>
      <c r="D82" s="109" t="str">
        <f>Engine!D82</f>
        <v>Sarasota Paradise</v>
      </c>
      <c r="E82" s="110">
        <f>Engine!E82</f>
        <v>0.79166666666666696</v>
      </c>
      <c r="F82" s="111" t="str">
        <f>Engine!F82</f>
        <v>C</v>
      </c>
      <c r="G82" s="112" t="str">
        <f>Engine!G82</f>
        <v>Totals</v>
      </c>
      <c r="H82" s="113" t="s">
        <v>39</v>
      </c>
      <c r="I82" s="114" t="s">
        <v>39</v>
      </c>
      <c r="J82" s="114" t="s">
        <v>39</v>
      </c>
      <c r="K82" s="114" t="s">
        <v>39</v>
      </c>
      <c r="L82" s="114" t="s">
        <v>39</v>
      </c>
      <c r="M82" s="114" t="s">
        <v>39</v>
      </c>
      <c r="N82" s="115" t="s">
        <v>39</v>
      </c>
      <c r="O82" s="116">
        <f>Engine!P82</f>
        <v>68</v>
      </c>
      <c r="P82" s="117">
        <f>Engine!Q82</f>
        <v>422</v>
      </c>
      <c r="Q82" s="117">
        <f>Engine!R82</f>
        <v>70</v>
      </c>
      <c r="R82" s="117">
        <f>Engine!S82</f>
        <v>658</v>
      </c>
      <c r="S82" s="117">
        <f>Engine!T82</f>
        <v>1120</v>
      </c>
      <c r="T82" s="117">
        <f>Engine!U82</f>
        <v>746</v>
      </c>
      <c r="U82" s="117">
        <f>Engine!V82</f>
        <v>922</v>
      </c>
      <c r="V82" s="118">
        <f>Engine!W82</f>
        <v>4006</v>
      </c>
      <c r="W82" s="116">
        <f>Engine!X82</f>
        <v>68</v>
      </c>
      <c r="X82" s="117">
        <f>Engine!Y82</f>
        <v>312</v>
      </c>
      <c r="Y82" s="117">
        <f>Engine!Z82</f>
        <v>70</v>
      </c>
      <c r="Z82" s="117">
        <f>Engine!AA82</f>
        <v>474</v>
      </c>
      <c r="AA82" s="117">
        <f>Engine!AB82</f>
        <v>825</v>
      </c>
      <c r="AB82" s="117">
        <f>Engine!AC82</f>
        <v>524</v>
      </c>
      <c r="AC82" s="117">
        <f>Engine!AD82</f>
        <v>664</v>
      </c>
      <c r="AD82" s="118">
        <f>Engine!AE82</f>
        <v>2937</v>
      </c>
      <c r="AE82" s="116">
        <f>Engine!AF82</f>
        <v>0</v>
      </c>
      <c r="AF82" s="117">
        <f>Engine!AG82</f>
        <v>110</v>
      </c>
      <c r="AG82" s="117">
        <f>Engine!AH82</f>
        <v>0</v>
      </c>
      <c r="AH82" s="117">
        <f>Engine!AI82</f>
        <v>184</v>
      </c>
      <c r="AI82" s="117">
        <f>Engine!AJ82</f>
        <v>295</v>
      </c>
      <c r="AJ82" s="117">
        <f>Engine!AK82</f>
        <v>222</v>
      </c>
      <c r="AK82" s="117">
        <f>Engine!AL82</f>
        <v>258</v>
      </c>
      <c r="AL82" s="118">
        <f>Engine!AM82</f>
        <v>3748</v>
      </c>
      <c r="AM82" s="119">
        <f>Engine!AN82</f>
        <v>4420</v>
      </c>
      <c r="AN82" s="120">
        <f>Engine!AO82</f>
        <v>17344.5</v>
      </c>
      <c r="AO82" s="120">
        <f>Engine!AP82</f>
        <v>3430</v>
      </c>
      <c r="AP82" s="120">
        <f>Engine!AQ82</f>
        <v>18357</v>
      </c>
      <c r="AQ82" s="120">
        <f>Engine!AR82</f>
        <v>18611</v>
      </c>
      <c r="AR82" s="120">
        <f>Engine!AS82</f>
        <v>7714</v>
      </c>
      <c r="AS82" s="120">
        <f>Engine!AT82</f>
        <v>7698</v>
      </c>
      <c r="AT82" s="121">
        <f>Engine!AU82</f>
        <v>77574.5</v>
      </c>
      <c r="AU82" s="122" t="str">
        <f>Engine!AV82</f>
        <v>Yes</v>
      </c>
      <c r="AV82" s="123">
        <f t="shared" si="1"/>
        <v>26.41283622744297</v>
      </c>
    </row>
    <row r="83" spans="1:48" s="63" customFormat="1" ht="15.75" customHeight="1" thickTop="1" x14ac:dyDescent="0.3">
      <c r="A83" s="124">
        <f>Engine!A83</f>
        <v>9</v>
      </c>
      <c r="B83" s="125">
        <f>Engine!B83</f>
        <v>46214</v>
      </c>
      <c r="C83" s="126" t="str">
        <f>Engine!C83</f>
        <v>Saturday</v>
      </c>
      <c r="D83" s="126" t="str">
        <f>Engine!D83</f>
        <v>Richmond Kickers</v>
      </c>
      <c r="E83" s="127">
        <f>Engine!E83</f>
        <v>0.79166666666666696</v>
      </c>
      <c r="F83" s="128" t="str">
        <f>Engine!F83</f>
        <v>B</v>
      </c>
      <c r="G83" s="129" t="str">
        <f>Engine!G83</f>
        <v>Season</v>
      </c>
      <c r="H83" s="130">
        <f>Engine!I83</f>
        <v>65</v>
      </c>
      <c r="I83" s="131">
        <f>Engine!J83</f>
        <v>55</v>
      </c>
      <c r="J83" s="131">
        <f>Engine!K83</f>
        <v>49</v>
      </c>
      <c r="K83" s="131">
        <f>Engine!L83</f>
        <v>39</v>
      </c>
      <c r="L83" s="131">
        <f>Engine!M83</f>
        <v>23</v>
      </c>
      <c r="M83" s="131">
        <f>Engine!N83</f>
        <v>15</v>
      </c>
      <c r="N83" s="132">
        <f>Engine!O83</f>
        <v>12</v>
      </c>
      <c r="O83" s="133">
        <f>Engine!P83</f>
        <v>68</v>
      </c>
      <c r="P83" s="134">
        <f>Engine!Q83</f>
        <v>422</v>
      </c>
      <c r="Q83" s="134">
        <f>Engine!R83</f>
        <v>70</v>
      </c>
      <c r="R83" s="134">
        <f>Engine!S83</f>
        <v>658</v>
      </c>
      <c r="S83" s="134">
        <f>Engine!T83</f>
        <v>1120</v>
      </c>
      <c r="T83" s="134">
        <f>Engine!U83</f>
        <v>746</v>
      </c>
      <c r="U83" s="134">
        <f>Engine!V83</f>
        <v>922</v>
      </c>
      <c r="V83" s="135">
        <f>Engine!W83</f>
        <v>4006</v>
      </c>
      <c r="W83" s="136">
        <f>Engine!X83</f>
        <v>68</v>
      </c>
      <c r="X83" s="137">
        <f>Engine!Y83</f>
        <v>106</v>
      </c>
      <c r="Y83" s="137">
        <f>Engine!Z83</f>
        <v>70</v>
      </c>
      <c r="Z83" s="137">
        <f>Engine!AA83</f>
        <v>132</v>
      </c>
      <c r="AA83" s="137">
        <f>Engine!AB83</f>
        <v>280</v>
      </c>
      <c r="AB83" s="137">
        <f>Engine!AC83</f>
        <v>112</v>
      </c>
      <c r="AC83" s="137">
        <f>Engine!AD83</f>
        <v>184</v>
      </c>
      <c r="AD83" s="138">
        <f>Engine!AE83</f>
        <v>952</v>
      </c>
      <c r="AE83" s="133">
        <f>Engine!AF83</f>
        <v>0</v>
      </c>
      <c r="AF83" s="134">
        <f>Engine!AG83</f>
        <v>316</v>
      </c>
      <c r="AG83" s="134">
        <f>Engine!AH83</f>
        <v>0</v>
      </c>
      <c r="AH83" s="134">
        <f>Engine!AI83</f>
        <v>526</v>
      </c>
      <c r="AI83" s="134">
        <f>Engine!AJ83</f>
        <v>840</v>
      </c>
      <c r="AJ83" s="134">
        <f>Engine!AK83</f>
        <v>634</v>
      </c>
      <c r="AK83" s="134">
        <f>Engine!AL83</f>
        <v>738</v>
      </c>
      <c r="AL83" s="135">
        <f>Engine!AM83</f>
        <v>3268</v>
      </c>
      <c r="AM83" s="139">
        <f>Engine!AN83</f>
        <v>4420</v>
      </c>
      <c r="AN83" s="140">
        <f>Engine!AO83</f>
        <v>5830</v>
      </c>
      <c r="AO83" s="140">
        <f>Engine!AP83</f>
        <v>3430</v>
      </c>
      <c r="AP83" s="140">
        <f>Engine!AQ83</f>
        <v>5148</v>
      </c>
      <c r="AQ83" s="140">
        <f>Engine!AR83</f>
        <v>6440</v>
      </c>
      <c r="AR83" s="140">
        <f>Engine!AS83</f>
        <v>1680</v>
      </c>
      <c r="AS83" s="140">
        <f>Engine!AT83</f>
        <v>2208</v>
      </c>
      <c r="AT83" s="141">
        <f>Engine!AU83</f>
        <v>29156</v>
      </c>
      <c r="AU83" s="142" t="str">
        <f>Engine!AV83</f>
        <v>Yes</v>
      </c>
      <c r="AV83" s="143">
        <f t="shared" si="1"/>
        <v>30.626050420168067</v>
      </c>
    </row>
    <row r="84" spans="1:48" s="63" customFormat="1" ht="14.4" x14ac:dyDescent="0.3">
      <c r="A84" s="124">
        <f>Engine!A84</f>
        <v>9</v>
      </c>
      <c r="B84" s="125">
        <f>Engine!B84</f>
        <v>46214</v>
      </c>
      <c r="C84" s="126" t="str">
        <f>Engine!C84</f>
        <v>Saturday</v>
      </c>
      <c r="D84" s="126" t="str">
        <f>Engine!D84</f>
        <v>Richmond Kickers</v>
      </c>
      <c r="E84" s="127">
        <f>Engine!E84</f>
        <v>0.79166666666666696</v>
      </c>
      <c r="F84" s="128" t="str">
        <f>Engine!F84</f>
        <v>B</v>
      </c>
      <c r="G84" s="129" t="str">
        <f>Engine!G84</f>
        <v>Group</v>
      </c>
      <c r="H84" s="130">
        <f>Engine!I84</f>
        <v>75</v>
      </c>
      <c r="I84" s="131">
        <f>Engine!J84</f>
        <v>63</v>
      </c>
      <c r="J84" s="131">
        <f>Engine!K84</f>
        <v>56.5</v>
      </c>
      <c r="K84" s="131">
        <f>Engine!L84</f>
        <v>45</v>
      </c>
      <c r="L84" s="131">
        <f>Engine!M84</f>
        <v>26.5</v>
      </c>
      <c r="M84" s="131">
        <f>Engine!N84</f>
        <v>17.5</v>
      </c>
      <c r="N84" s="132">
        <f>Engine!O84</f>
        <v>14</v>
      </c>
      <c r="O84" s="133">
        <f>Engine!P84</f>
        <v>68</v>
      </c>
      <c r="P84" s="134">
        <f>Engine!Q84</f>
        <v>422</v>
      </c>
      <c r="Q84" s="134">
        <f>Engine!R84</f>
        <v>70</v>
      </c>
      <c r="R84" s="134">
        <f>Engine!S84</f>
        <v>658</v>
      </c>
      <c r="S84" s="134">
        <f>Engine!T84</f>
        <v>1120</v>
      </c>
      <c r="T84" s="134">
        <f>Engine!U84</f>
        <v>746</v>
      </c>
      <c r="U84" s="134">
        <f>Engine!V84</f>
        <v>922</v>
      </c>
      <c r="V84" s="135">
        <f>Engine!W84</f>
        <v>4006</v>
      </c>
      <c r="W84" s="136">
        <f>Engine!X84</f>
        <v>0</v>
      </c>
      <c r="X84" s="137">
        <f>Engine!Y84</f>
        <v>0</v>
      </c>
      <c r="Y84" s="137">
        <f>Engine!Z84</f>
        <v>0</v>
      </c>
      <c r="Z84" s="137">
        <f>Engine!AA84</f>
        <v>84</v>
      </c>
      <c r="AA84" s="137">
        <f>Engine!AB84</f>
        <v>286</v>
      </c>
      <c r="AB84" s="137">
        <f>Engine!AC84</f>
        <v>222</v>
      </c>
      <c r="AC84" s="137">
        <f>Engine!AD84</f>
        <v>392</v>
      </c>
      <c r="AD84" s="138">
        <f>Engine!AE84</f>
        <v>984</v>
      </c>
      <c r="AE84" s="133">
        <f>Engine!AF84</f>
        <v>68</v>
      </c>
      <c r="AF84" s="134">
        <f>Engine!AG84</f>
        <v>422</v>
      </c>
      <c r="AG84" s="134">
        <f>Engine!AH84</f>
        <v>70</v>
      </c>
      <c r="AH84" s="134">
        <f>Engine!AI84</f>
        <v>574</v>
      </c>
      <c r="AI84" s="134">
        <f>Engine!AJ84</f>
        <v>834</v>
      </c>
      <c r="AJ84" s="134">
        <f>Engine!AK84</f>
        <v>524</v>
      </c>
      <c r="AK84" s="134">
        <f>Engine!AL84</f>
        <v>530</v>
      </c>
      <c r="AL84" s="135">
        <f>Engine!AM84</f>
        <v>3476</v>
      </c>
      <c r="AM84" s="139">
        <f>Engine!AN84</f>
        <v>0</v>
      </c>
      <c r="AN84" s="140">
        <f>Engine!AO84</f>
        <v>0</v>
      </c>
      <c r="AO84" s="140">
        <f>Engine!AP84</f>
        <v>0</v>
      </c>
      <c r="AP84" s="140">
        <f>Engine!AQ84</f>
        <v>3780</v>
      </c>
      <c r="AQ84" s="140">
        <f>Engine!AR84</f>
        <v>7579</v>
      </c>
      <c r="AR84" s="140">
        <f>Engine!AS84</f>
        <v>3885</v>
      </c>
      <c r="AS84" s="140">
        <f>Engine!AT84</f>
        <v>5488</v>
      </c>
      <c r="AT84" s="141">
        <f>Engine!AU84</f>
        <v>20732</v>
      </c>
      <c r="AU84" s="142" t="str">
        <f>Engine!AV84</f>
        <v>Yes</v>
      </c>
      <c r="AV84" s="143">
        <f t="shared" si="1"/>
        <v>21.069105691056912</v>
      </c>
    </row>
    <row r="85" spans="1:48" s="63" customFormat="1" ht="14.4" x14ac:dyDescent="0.3">
      <c r="A85" s="124">
        <f>Engine!A85</f>
        <v>9</v>
      </c>
      <c r="B85" s="125">
        <f>Engine!B85</f>
        <v>46214</v>
      </c>
      <c r="C85" s="126" t="str">
        <f>Engine!C85</f>
        <v>Saturday</v>
      </c>
      <c r="D85" s="126" t="str">
        <f>Engine!D85</f>
        <v>Richmond Kickers</v>
      </c>
      <c r="E85" s="127">
        <f>Engine!E85</f>
        <v>0.79166666666666696</v>
      </c>
      <c r="F85" s="128" t="str">
        <f>Engine!F85</f>
        <v>B</v>
      </c>
      <c r="G85" s="129" t="str">
        <f>Engine!G85</f>
        <v>Single</v>
      </c>
      <c r="H85" s="130">
        <f>Engine!I85</f>
        <v>81.5</v>
      </c>
      <c r="I85" s="131">
        <f>Engine!J85</f>
        <v>69</v>
      </c>
      <c r="J85" s="131">
        <f>Engine!K85</f>
        <v>61.5</v>
      </c>
      <c r="K85" s="131">
        <f>Engine!L85</f>
        <v>49</v>
      </c>
      <c r="L85" s="131">
        <f>Engine!M85</f>
        <v>29</v>
      </c>
      <c r="M85" s="131">
        <f>Engine!N85</f>
        <v>19</v>
      </c>
      <c r="N85" s="132">
        <f>Engine!O85</f>
        <v>15</v>
      </c>
      <c r="O85" s="133">
        <f>Engine!P85</f>
        <v>68</v>
      </c>
      <c r="P85" s="134">
        <f>Engine!Q85</f>
        <v>422</v>
      </c>
      <c r="Q85" s="134">
        <f>Engine!R85</f>
        <v>70</v>
      </c>
      <c r="R85" s="134">
        <f>Engine!S85</f>
        <v>658</v>
      </c>
      <c r="S85" s="134">
        <f>Engine!T85</f>
        <v>1120</v>
      </c>
      <c r="T85" s="134">
        <f>Engine!U85</f>
        <v>746</v>
      </c>
      <c r="U85" s="134">
        <f>Engine!V85</f>
        <v>922</v>
      </c>
      <c r="V85" s="135">
        <f>Engine!W85</f>
        <v>4006</v>
      </c>
      <c r="W85" s="136">
        <f>Engine!X85</f>
        <v>0</v>
      </c>
      <c r="X85" s="137">
        <f>Engine!Y85</f>
        <v>215</v>
      </c>
      <c r="Y85" s="137">
        <f>Engine!Z85</f>
        <v>0</v>
      </c>
      <c r="Z85" s="137">
        <f>Engine!AA85</f>
        <v>336</v>
      </c>
      <c r="AA85" s="137">
        <f>Engine!AB85</f>
        <v>381</v>
      </c>
      <c r="AB85" s="137">
        <f>Engine!AC85</f>
        <v>285</v>
      </c>
      <c r="AC85" s="137">
        <f>Engine!AD85</f>
        <v>196</v>
      </c>
      <c r="AD85" s="138">
        <f>Engine!AE85</f>
        <v>1413</v>
      </c>
      <c r="AE85" s="133">
        <f>Engine!AF85</f>
        <v>68</v>
      </c>
      <c r="AF85" s="134">
        <f>Engine!AG85</f>
        <v>207</v>
      </c>
      <c r="AG85" s="134">
        <f>Engine!AH85</f>
        <v>70</v>
      </c>
      <c r="AH85" s="134">
        <f>Engine!AI85</f>
        <v>322</v>
      </c>
      <c r="AI85" s="134">
        <f>Engine!AJ85</f>
        <v>739</v>
      </c>
      <c r="AJ85" s="134">
        <f>Engine!AK85</f>
        <v>461</v>
      </c>
      <c r="AK85" s="134">
        <f>Engine!AL85</f>
        <v>726</v>
      </c>
      <c r="AL85" s="135">
        <f>Engine!AM85</f>
        <v>3280</v>
      </c>
      <c r="AM85" s="139">
        <f>Engine!AN85</f>
        <v>0</v>
      </c>
      <c r="AN85" s="140">
        <f>Engine!AO85</f>
        <v>14835</v>
      </c>
      <c r="AO85" s="140">
        <f>Engine!AP85</f>
        <v>0</v>
      </c>
      <c r="AP85" s="140">
        <f>Engine!AQ85</f>
        <v>16464</v>
      </c>
      <c r="AQ85" s="140">
        <f>Engine!AR85</f>
        <v>11049</v>
      </c>
      <c r="AR85" s="140">
        <f>Engine!AS85</f>
        <v>5415</v>
      </c>
      <c r="AS85" s="140">
        <f>Engine!AT85</f>
        <v>2940</v>
      </c>
      <c r="AT85" s="141">
        <f>Engine!AU85</f>
        <v>50703</v>
      </c>
      <c r="AU85" s="142" t="str">
        <f>Engine!AV85</f>
        <v>Yes</v>
      </c>
      <c r="AV85" s="143">
        <f t="shared" si="1"/>
        <v>35.883227176220807</v>
      </c>
    </row>
    <row r="86" spans="1:48" s="63" customFormat="1" ht="14.4" x14ac:dyDescent="0.3">
      <c r="A86" s="124">
        <f>Engine!A86</f>
        <v>9</v>
      </c>
      <c r="B86" s="125">
        <f>Engine!B86</f>
        <v>46214</v>
      </c>
      <c r="C86" s="126" t="str">
        <f>Engine!C86</f>
        <v>Saturday</v>
      </c>
      <c r="D86" s="126" t="str">
        <f>Engine!D86</f>
        <v>Richmond Kickers</v>
      </c>
      <c r="E86" s="127">
        <f>Engine!E86</f>
        <v>0.79166666666666696</v>
      </c>
      <c r="F86" s="128" t="str">
        <f>Engine!F86</f>
        <v>B</v>
      </c>
      <c r="G86" s="129" t="str">
        <f>Engine!G86</f>
        <v>Matchday</v>
      </c>
      <c r="H86" s="130">
        <f>Engine!I86</f>
        <v>88</v>
      </c>
      <c r="I86" s="131">
        <f>Engine!J86</f>
        <v>74.5</v>
      </c>
      <c r="J86" s="131">
        <f>Engine!K86</f>
        <v>66</v>
      </c>
      <c r="K86" s="131">
        <f>Engine!L86</f>
        <v>52.5</v>
      </c>
      <c r="L86" s="131">
        <f>Engine!M86</f>
        <v>31</v>
      </c>
      <c r="M86" s="131">
        <f>Engine!N86</f>
        <v>20.5</v>
      </c>
      <c r="N86" s="132">
        <f>Engine!O86</f>
        <v>16</v>
      </c>
      <c r="O86" s="133">
        <f>Engine!P86</f>
        <v>68</v>
      </c>
      <c r="P86" s="134">
        <f>Engine!Q86</f>
        <v>422</v>
      </c>
      <c r="Q86" s="134">
        <f>Engine!R86</f>
        <v>70</v>
      </c>
      <c r="R86" s="134">
        <f>Engine!S86</f>
        <v>658</v>
      </c>
      <c r="S86" s="134">
        <f>Engine!T86</f>
        <v>1120</v>
      </c>
      <c r="T86" s="134">
        <f>Engine!U86</f>
        <v>746</v>
      </c>
      <c r="U86" s="134">
        <f>Engine!V86</f>
        <v>922</v>
      </c>
      <c r="V86" s="135">
        <f>Engine!W86</f>
        <v>4006</v>
      </c>
      <c r="W86" s="136">
        <f>Engine!X86</f>
        <v>0</v>
      </c>
      <c r="X86" s="137">
        <f>Engine!Y86</f>
        <v>54</v>
      </c>
      <c r="Y86" s="137">
        <f>Engine!Z86</f>
        <v>0</v>
      </c>
      <c r="Z86" s="137">
        <f>Engine!AA86</f>
        <v>28</v>
      </c>
      <c r="AA86" s="137">
        <f>Engine!AB86</f>
        <v>48</v>
      </c>
      <c r="AB86" s="137">
        <f>Engine!AC86</f>
        <v>32</v>
      </c>
      <c r="AC86" s="137">
        <f>Engine!AD86</f>
        <v>39</v>
      </c>
      <c r="AD86" s="138">
        <f>Engine!AE86</f>
        <v>201</v>
      </c>
      <c r="AE86" s="133">
        <f>Engine!AF86</f>
        <v>68</v>
      </c>
      <c r="AF86" s="134">
        <f>Engine!AG86</f>
        <v>368</v>
      </c>
      <c r="AG86" s="134">
        <f>Engine!AH86</f>
        <v>70</v>
      </c>
      <c r="AH86" s="134">
        <f>Engine!AI86</f>
        <v>630</v>
      </c>
      <c r="AI86" s="134">
        <f>Engine!AJ86</f>
        <v>1072</v>
      </c>
      <c r="AJ86" s="134">
        <f>Engine!AK86</f>
        <v>714</v>
      </c>
      <c r="AK86" s="134">
        <f>Engine!AL86</f>
        <v>883</v>
      </c>
      <c r="AL86" s="135">
        <f>Engine!AM86</f>
        <v>3123</v>
      </c>
      <c r="AM86" s="139">
        <f>Engine!AN86</f>
        <v>0</v>
      </c>
      <c r="AN86" s="140">
        <f>Engine!AO86</f>
        <v>4023</v>
      </c>
      <c r="AO86" s="140">
        <f>Engine!AP86</f>
        <v>0</v>
      </c>
      <c r="AP86" s="140">
        <f>Engine!AQ86</f>
        <v>1470</v>
      </c>
      <c r="AQ86" s="140">
        <f>Engine!AR86</f>
        <v>1488</v>
      </c>
      <c r="AR86" s="140">
        <f>Engine!AS86</f>
        <v>656</v>
      </c>
      <c r="AS86" s="140">
        <f>Engine!AT86</f>
        <v>624</v>
      </c>
      <c r="AT86" s="141">
        <f>Engine!AU86</f>
        <v>8261</v>
      </c>
      <c r="AU86" s="142" t="str">
        <f>Engine!AV86</f>
        <v>Yes</v>
      </c>
      <c r="AV86" s="143">
        <f t="shared" si="1"/>
        <v>41.099502487562191</v>
      </c>
    </row>
    <row r="87" spans="1:48" s="63" customFormat="1" ht="14.4" hidden="1" x14ac:dyDescent="0.3">
      <c r="A87" s="124">
        <f>Engine!A87</f>
        <v>9</v>
      </c>
      <c r="B87" s="125">
        <f>Engine!B87</f>
        <v>46214</v>
      </c>
      <c r="C87" s="126" t="str">
        <f>Engine!C87</f>
        <v>Saturday</v>
      </c>
      <c r="D87" s="126" t="str">
        <f>Engine!D87</f>
        <v>Richmond Kickers</v>
      </c>
      <c r="E87" s="127">
        <f>Engine!E87</f>
        <v>0.79166666666666696</v>
      </c>
      <c r="F87" s="128" t="str">
        <f>Engine!F87</f>
        <v>B</v>
      </c>
      <c r="G87" s="129" t="str">
        <f>Engine!G87</f>
        <v>Sponsor</v>
      </c>
      <c r="H87" s="130">
        <f>Engine!I87</f>
        <v>65</v>
      </c>
      <c r="I87" s="131">
        <f>Engine!J87</f>
        <v>55</v>
      </c>
      <c r="J87" s="131">
        <f>Engine!K87</f>
        <v>49</v>
      </c>
      <c r="K87" s="131">
        <f>Engine!L87</f>
        <v>39</v>
      </c>
      <c r="L87" s="131">
        <f>Engine!M87</f>
        <v>23</v>
      </c>
      <c r="M87" s="131">
        <f>Engine!N87</f>
        <v>15</v>
      </c>
      <c r="N87" s="132">
        <f>Engine!O87</f>
        <v>12</v>
      </c>
      <c r="O87" s="133">
        <f>Engine!P87</f>
        <v>68</v>
      </c>
      <c r="P87" s="134">
        <f>Engine!Q87</f>
        <v>422</v>
      </c>
      <c r="Q87" s="134">
        <f>Engine!R87</f>
        <v>70</v>
      </c>
      <c r="R87" s="134">
        <f>Engine!S87</f>
        <v>658</v>
      </c>
      <c r="S87" s="134">
        <f>Engine!T87</f>
        <v>1120</v>
      </c>
      <c r="T87" s="134">
        <f>Engine!U87</f>
        <v>746</v>
      </c>
      <c r="U87" s="134">
        <f>Engine!V87</f>
        <v>922</v>
      </c>
      <c r="V87" s="135">
        <f>Engine!W87</f>
        <v>4006</v>
      </c>
      <c r="W87" s="136">
        <f>Engine!X87</f>
        <v>0</v>
      </c>
      <c r="X87" s="137">
        <f>Engine!Y87</f>
        <v>0</v>
      </c>
      <c r="Y87" s="137">
        <f>Engine!Z87</f>
        <v>0</v>
      </c>
      <c r="Z87" s="137">
        <f>Engine!AA87</f>
        <v>0</v>
      </c>
      <c r="AA87" s="137">
        <f>Engine!AB87</f>
        <v>0</v>
      </c>
      <c r="AB87" s="137">
        <f>Engine!AC87</f>
        <v>0</v>
      </c>
      <c r="AC87" s="137">
        <f>Engine!AD87</f>
        <v>0</v>
      </c>
      <c r="AD87" s="138">
        <f>Engine!AE87</f>
        <v>0</v>
      </c>
      <c r="AE87" s="133">
        <f>Engine!AF87</f>
        <v>68</v>
      </c>
      <c r="AF87" s="134">
        <f>Engine!AG87</f>
        <v>422</v>
      </c>
      <c r="AG87" s="134">
        <f>Engine!AH87</f>
        <v>70</v>
      </c>
      <c r="AH87" s="134">
        <f>Engine!AI87</f>
        <v>658</v>
      </c>
      <c r="AI87" s="134">
        <f>Engine!AJ87</f>
        <v>1120</v>
      </c>
      <c r="AJ87" s="134">
        <f>Engine!AK87</f>
        <v>746</v>
      </c>
      <c r="AK87" s="134">
        <f>Engine!AL87</f>
        <v>922</v>
      </c>
      <c r="AL87" s="135">
        <f>Engine!AM87</f>
        <v>3084</v>
      </c>
      <c r="AM87" s="139">
        <f>Engine!AN87</f>
        <v>0</v>
      </c>
      <c r="AN87" s="140">
        <f>Engine!AO87</f>
        <v>0</v>
      </c>
      <c r="AO87" s="140">
        <f>Engine!AP87</f>
        <v>0</v>
      </c>
      <c r="AP87" s="140">
        <f>Engine!AQ87</f>
        <v>0</v>
      </c>
      <c r="AQ87" s="140">
        <f>Engine!AR87</f>
        <v>0</v>
      </c>
      <c r="AR87" s="140">
        <f>Engine!AS87</f>
        <v>0</v>
      </c>
      <c r="AS87" s="140">
        <f>Engine!AT87</f>
        <v>0</v>
      </c>
      <c r="AT87" s="141">
        <f>Engine!AU87</f>
        <v>0</v>
      </c>
      <c r="AU87" s="142" t="str">
        <f>Engine!AV87</f>
        <v>Yes</v>
      </c>
      <c r="AV87" s="132" t="str">
        <f t="shared" si="1"/>
        <v/>
      </c>
    </row>
    <row r="88" spans="1:48" s="63" customFormat="1" ht="14.4" hidden="1" x14ac:dyDescent="0.3">
      <c r="A88" s="124">
        <f>Engine!A88</f>
        <v>9</v>
      </c>
      <c r="B88" s="125">
        <f>Engine!B88</f>
        <v>46214</v>
      </c>
      <c r="C88" s="126" t="str">
        <f>Engine!C88</f>
        <v>Saturday</v>
      </c>
      <c r="D88" s="126" t="str">
        <f>Engine!D88</f>
        <v>Richmond Kickers</v>
      </c>
      <c r="E88" s="127">
        <f>Engine!E88</f>
        <v>0.79166666666666696</v>
      </c>
      <c r="F88" s="128" t="str">
        <f>Engine!F88</f>
        <v>B</v>
      </c>
      <c r="G88" s="129" t="str">
        <f>Engine!G88</f>
        <v>Comp</v>
      </c>
      <c r="H88" s="130">
        <f>Engine!I88</f>
        <v>0</v>
      </c>
      <c r="I88" s="131">
        <f>Engine!J88</f>
        <v>0</v>
      </c>
      <c r="J88" s="131">
        <f>Engine!K88</f>
        <v>0</v>
      </c>
      <c r="K88" s="131">
        <f>Engine!L88</f>
        <v>0</v>
      </c>
      <c r="L88" s="131">
        <f>Engine!M88</f>
        <v>0</v>
      </c>
      <c r="M88" s="131">
        <f>Engine!N88</f>
        <v>0</v>
      </c>
      <c r="N88" s="132">
        <f>Engine!O88</f>
        <v>0</v>
      </c>
      <c r="O88" s="133">
        <f>Engine!P88</f>
        <v>68</v>
      </c>
      <c r="P88" s="134">
        <f>Engine!Q88</f>
        <v>422</v>
      </c>
      <c r="Q88" s="134">
        <f>Engine!R88</f>
        <v>70</v>
      </c>
      <c r="R88" s="134">
        <f>Engine!S88</f>
        <v>658</v>
      </c>
      <c r="S88" s="134">
        <f>Engine!T88</f>
        <v>1120</v>
      </c>
      <c r="T88" s="134">
        <f>Engine!U88</f>
        <v>746</v>
      </c>
      <c r="U88" s="134">
        <f>Engine!V88</f>
        <v>922</v>
      </c>
      <c r="V88" s="135">
        <f>Engine!W88</f>
        <v>4006</v>
      </c>
      <c r="W88" s="136">
        <f>Engine!X88</f>
        <v>0</v>
      </c>
      <c r="X88" s="137">
        <f>Engine!Y88</f>
        <v>0</v>
      </c>
      <c r="Y88" s="137">
        <f>Engine!Z88</f>
        <v>0</v>
      </c>
      <c r="Z88" s="137">
        <f>Engine!AA88</f>
        <v>0</v>
      </c>
      <c r="AA88" s="137">
        <f>Engine!AB88</f>
        <v>0</v>
      </c>
      <c r="AB88" s="137">
        <f>Engine!AC88</f>
        <v>0</v>
      </c>
      <c r="AC88" s="137">
        <f>Engine!AD88</f>
        <v>0</v>
      </c>
      <c r="AD88" s="138">
        <f>Engine!AE88</f>
        <v>0</v>
      </c>
      <c r="AE88" s="133">
        <f>Engine!AF88</f>
        <v>68</v>
      </c>
      <c r="AF88" s="134">
        <f>Engine!AG88</f>
        <v>422</v>
      </c>
      <c r="AG88" s="134">
        <f>Engine!AH88</f>
        <v>70</v>
      </c>
      <c r="AH88" s="134">
        <f>Engine!AI88</f>
        <v>658</v>
      </c>
      <c r="AI88" s="134">
        <f>Engine!AJ88</f>
        <v>1120</v>
      </c>
      <c r="AJ88" s="134">
        <f>Engine!AK88</f>
        <v>746</v>
      </c>
      <c r="AK88" s="134">
        <f>Engine!AL88</f>
        <v>922</v>
      </c>
      <c r="AL88" s="135">
        <f>Engine!AM88</f>
        <v>3084</v>
      </c>
      <c r="AM88" s="139">
        <f>Engine!AN88</f>
        <v>0</v>
      </c>
      <c r="AN88" s="140">
        <f>Engine!AO88</f>
        <v>0</v>
      </c>
      <c r="AO88" s="140">
        <f>Engine!AP88</f>
        <v>0</v>
      </c>
      <c r="AP88" s="140">
        <f>Engine!AQ88</f>
        <v>0</v>
      </c>
      <c r="AQ88" s="140">
        <f>Engine!AR88</f>
        <v>0</v>
      </c>
      <c r="AR88" s="140">
        <f>Engine!AS88</f>
        <v>0</v>
      </c>
      <c r="AS88" s="140">
        <f>Engine!AT88</f>
        <v>0</v>
      </c>
      <c r="AT88" s="141">
        <f>Engine!AU88</f>
        <v>0</v>
      </c>
      <c r="AU88" s="142" t="str">
        <f>Engine!AV88</f>
        <v>Yes</v>
      </c>
      <c r="AV88" s="132" t="str">
        <f t="shared" si="1"/>
        <v/>
      </c>
    </row>
    <row r="89" spans="1:48" s="63" customFormat="1" ht="14.4" hidden="1" x14ac:dyDescent="0.3">
      <c r="A89" s="124">
        <f>Engine!A89</f>
        <v>9</v>
      </c>
      <c r="B89" s="125">
        <f>Engine!B89</f>
        <v>46214</v>
      </c>
      <c r="C89" s="126" t="str">
        <f>Engine!C89</f>
        <v>Saturday</v>
      </c>
      <c r="D89" s="126" t="str">
        <f>Engine!D89</f>
        <v>Richmond Kickers</v>
      </c>
      <c r="E89" s="127">
        <f>Engine!E89</f>
        <v>0.79166666666666696</v>
      </c>
      <c r="F89" s="128" t="str">
        <f>Engine!F89</f>
        <v>B</v>
      </c>
      <c r="G89" s="129" t="str">
        <f>Engine!G89</f>
        <v>Promo1</v>
      </c>
      <c r="H89" s="130">
        <f>Engine!I89</f>
        <v>0</v>
      </c>
      <c r="I89" s="131">
        <f>Engine!J89</f>
        <v>0</v>
      </c>
      <c r="J89" s="131">
        <f>Engine!K89</f>
        <v>0</v>
      </c>
      <c r="K89" s="131">
        <f>Engine!L89</f>
        <v>0</v>
      </c>
      <c r="L89" s="131">
        <f>Engine!M89</f>
        <v>0</v>
      </c>
      <c r="M89" s="131">
        <f>Engine!N89</f>
        <v>0</v>
      </c>
      <c r="N89" s="132">
        <f>Engine!O89</f>
        <v>0</v>
      </c>
      <c r="O89" s="133">
        <f>Engine!P89</f>
        <v>68</v>
      </c>
      <c r="P89" s="134">
        <f>Engine!Q89</f>
        <v>422</v>
      </c>
      <c r="Q89" s="134">
        <f>Engine!R89</f>
        <v>70</v>
      </c>
      <c r="R89" s="134">
        <f>Engine!S89</f>
        <v>658</v>
      </c>
      <c r="S89" s="134">
        <f>Engine!T89</f>
        <v>1120</v>
      </c>
      <c r="T89" s="134">
        <f>Engine!U89</f>
        <v>746</v>
      </c>
      <c r="U89" s="134">
        <f>Engine!V89</f>
        <v>922</v>
      </c>
      <c r="V89" s="135">
        <f>Engine!W89</f>
        <v>4006</v>
      </c>
      <c r="W89" s="136">
        <f>Engine!X89</f>
        <v>0</v>
      </c>
      <c r="X89" s="137">
        <f>Engine!Y89</f>
        <v>0</v>
      </c>
      <c r="Y89" s="137">
        <f>Engine!Z89</f>
        <v>0</v>
      </c>
      <c r="Z89" s="137">
        <f>Engine!AA89</f>
        <v>0</v>
      </c>
      <c r="AA89" s="137">
        <f>Engine!AB89</f>
        <v>0</v>
      </c>
      <c r="AB89" s="137">
        <f>Engine!AC89</f>
        <v>0</v>
      </c>
      <c r="AC89" s="137">
        <f>Engine!AD89</f>
        <v>0</v>
      </c>
      <c r="AD89" s="138">
        <f>Engine!AE89</f>
        <v>0</v>
      </c>
      <c r="AE89" s="133">
        <f>Engine!AF89</f>
        <v>68</v>
      </c>
      <c r="AF89" s="134">
        <f>Engine!AG89</f>
        <v>422</v>
      </c>
      <c r="AG89" s="134">
        <f>Engine!AH89</f>
        <v>70</v>
      </c>
      <c r="AH89" s="134">
        <f>Engine!AI89</f>
        <v>658</v>
      </c>
      <c r="AI89" s="134">
        <f>Engine!AJ89</f>
        <v>1120</v>
      </c>
      <c r="AJ89" s="134">
        <f>Engine!AK89</f>
        <v>746</v>
      </c>
      <c r="AK89" s="134">
        <f>Engine!AL89</f>
        <v>922</v>
      </c>
      <c r="AL89" s="135">
        <f>Engine!AM89</f>
        <v>3084</v>
      </c>
      <c r="AM89" s="139">
        <f>Engine!AN89</f>
        <v>0</v>
      </c>
      <c r="AN89" s="140">
        <f>Engine!AO89</f>
        <v>0</v>
      </c>
      <c r="AO89" s="140">
        <f>Engine!AP89</f>
        <v>0</v>
      </c>
      <c r="AP89" s="140">
        <f>Engine!AQ89</f>
        <v>0</v>
      </c>
      <c r="AQ89" s="140">
        <f>Engine!AR89</f>
        <v>0</v>
      </c>
      <c r="AR89" s="140">
        <f>Engine!AS89</f>
        <v>0</v>
      </c>
      <c r="AS89" s="140">
        <f>Engine!AT89</f>
        <v>0</v>
      </c>
      <c r="AT89" s="141">
        <f>Engine!AU89</f>
        <v>0</v>
      </c>
      <c r="AU89" s="142" t="str">
        <f>Engine!AV89</f>
        <v>Yes</v>
      </c>
      <c r="AV89" s="132" t="str">
        <f t="shared" si="1"/>
        <v/>
      </c>
    </row>
    <row r="90" spans="1:48" s="63" customFormat="1" ht="14.4" hidden="1" x14ac:dyDescent="0.3">
      <c r="A90" s="124">
        <f>Engine!A90</f>
        <v>9</v>
      </c>
      <c r="B90" s="125">
        <f>Engine!B90</f>
        <v>46214</v>
      </c>
      <c r="C90" s="126" t="str">
        <f>Engine!C90</f>
        <v>Saturday</v>
      </c>
      <c r="D90" s="126" t="str">
        <f>Engine!D90</f>
        <v>Richmond Kickers</v>
      </c>
      <c r="E90" s="127">
        <f>Engine!E90</f>
        <v>0.79166666666666696</v>
      </c>
      <c r="F90" s="128" t="str">
        <f>Engine!F90</f>
        <v>B</v>
      </c>
      <c r="G90" s="129" t="str">
        <f>Engine!G90</f>
        <v>Promo2</v>
      </c>
      <c r="H90" s="130">
        <f>Engine!I90</f>
        <v>0</v>
      </c>
      <c r="I90" s="131">
        <f>Engine!J90</f>
        <v>0</v>
      </c>
      <c r="J90" s="131">
        <f>Engine!K90</f>
        <v>0</v>
      </c>
      <c r="K90" s="131">
        <f>Engine!L90</f>
        <v>0</v>
      </c>
      <c r="L90" s="131">
        <f>Engine!M90</f>
        <v>0</v>
      </c>
      <c r="M90" s="131">
        <f>Engine!N90</f>
        <v>0</v>
      </c>
      <c r="N90" s="132">
        <f>Engine!O90</f>
        <v>0</v>
      </c>
      <c r="O90" s="133">
        <f>Engine!P90</f>
        <v>68</v>
      </c>
      <c r="P90" s="134">
        <f>Engine!Q90</f>
        <v>422</v>
      </c>
      <c r="Q90" s="134">
        <f>Engine!R90</f>
        <v>70</v>
      </c>
      <c r="R90" s="134">
        <f>Engine!S90</f>
        <v>658</v>
      </c>
      <c r="S90" s="134">
        <f>Engine!T90</f>
        <v>1120</v>
      </c>
      <c r="T90" s="134">
        <f>Engine!U90</f>
        <v>746</v>
      </c>
      <c r="U90" s="134">
        <f>Engine!V90</f>
        <v>922</v>
      </c>
      <c r="V90" s="135">
        <f>Engine!W90</f>
        <v>4006</v>
      </c>
      <c r="W90" s="136">
        <f>Engine!X90</f>
        <v>0</v>
      </c>
      <c r="X90" s="137">
        <f>Engine!Y90</f>
        <v>0</v>
      </c>
      <c r="Y90" s="137">
        <f>Engine!Z90</f>
        <v>0</v>
      </c>
      <c r="Z90" s="137">
        <f>Engine!AA90</f>
        <v>0</v>
      </c>
      <c r="AA90" s="137">
        <f>Engine!AB90</f>
        <v>0</v>
      </c>
      <c r="AB90" s="137">
        <f>Engine!AC90</f>
        <v>0</v>
      </c>
      <c r="AC90" s="137">
        <f>Engine!AD90</f>
        <v>0</v>
      </c>
      <c r="AD90" s="138">
        <f>Engine!AE90</f>
        <v>0</v>
      </c>
      <c r="AE90" s="133">
        <f>Engine!AF90</f>
        <v>68</v>
      </c>
      <c r="AF90" s="134">
        <f>Engine!AG90</f>
        <v>422</v>
      </c>
      <c r="AG90" s="134">
        <f>Engine!AH90</f>
        <v>70</v>
      </c>
      <c r="AH90" s="134">
        <f>Engine!AI90</f>
        <v>658</v>
      </c>
      <c r="AI90" s="134">
        <f>Engine!AJ90</f>
        <v>1120</v>
      </c>
      <c r="AJ90" s="134">
        <f>Engine!AK90</f>
        <v>746</v>
      </c>
      <c r="AK90" s="134">
        <f>Engine!AL90</f>
        <v>922</v>
      </c>
      <c r="AL90" s="135">
        <f>Engine!AM90</f>
        <v>3084</v>
      </c>
      <c r="AM90" s="139">
        <f>Engine!AN90</f>
        <v>0</v>
      </c>
      <c r="AN90" s="140">
        <f>Engine!AO90</f>
        <v>0</v>
      </c>
      <c r="AO90" s="140">
        <f>Engine!AP90</f>
        <v>0</v>
      </c>
      <c r="AP90" s="140">
        <f>Engine!AQ90</f>
        <v>0</v>
      </c>
      <c r="AQ90" s="140">
        <f>Engine!AR90</f>
        <v>0</v>
      </c>
      <c r="AR90" s="140">
        <f>Engine!AS90</f>
        <v>0</v>
      </c>
      <c r="AS90" s="140">
        <f>Engine!AT90</f>
        <v>0</v>
      </c>
      <c r="AT90" s="141">
        <f>Engine!AU90</f>
        <v>0</v>
      </c>
      <c r="AU90" s="142" t="str">
        <f>Engine!AV90</f>
        <v>Yes</v>
      </c>
      <c r="AV90" s="132" t="str">
        <f t="shared" si="1"/>
        <v/>
      </c>
    </row>
    <row r="91" spans="1:48" s="63" customFormat="1" ht="14.4" hidden="1" x14ac:dyDescent="0.3">
      <c r="A91" s="124">
        <f>Engine!A91</f>
        <v>9</v>
      </c>
      <c r="B91" s="125">
        <f>Engine!B91</f>
        <v>46214</v>
      </c>
      <c r="C91" s="126" t="str">
        <f>Engine!C91</f>
        <v>Saturday</v>
      </c>
      <c r="D91" s="126" t="str">
        <f>Engine!D91</f>
        <v>Richmond Kickers</v>
      </c>
      <c r="E91" s="127">
        <f>Engine!E91</f>
        <v>0.79166666666666696</v>
      </c>
      <c r="F91" s="128" t="str">
        <f>Engine!F91</f>
        <v>B</v>
      </c>
      <c r="G91" s="129" t="str">
        <f>Engine!G91</f>
        <v>Promo3</v>
      </c>
      <c r="H91" s="130">
        <f>Engine!I91</f>
        <v>0</v>
      </c>
      <c r="I91" s="131">
        <f>Engine!J91</f>
        <v>0</v>
      </c>
      <c r="J91" s="131">
        <f>Engine!K91</f>
        <v>0</v>
      </c>
      <c r="K91" s="131">
        <f>Engine!L91</f>
        <v>0</v>
      </c>
      <c r="L91" s="131">
        <f>Engine!M91</f>
        <v>0</v>
      </c>
      <c r="M91" s="131">
        <f>Engine!N91</f>
        <v>0</v>
      </c>
      <c r="N91" s="132">
        <f>Engine!O91</f>
        <v>0</v>
      </c>
      <c r="O91" s="133">
        <f>Engine!P91</f>
        <v>68</v>
      </c>
      <c r="P91" s="134">
        <f>Engine!Q91</f>
        <v>422</v>
      </c>
      <c r="Q91" s="134">
        <f>Engine!R91</f>
        <v>70</v>
      </c>
      <c r="R91" s="134">
        <f>Engine!S91</f>
        <v>658</v>
      </c>
      <c r="S91" s="134">
        <f>Engine!T91</f>
        <v>1120</v>
      </c>
      <c r="T91" s="134">
        <f>Engine!U91</f>
        <v>746</v>
      </c>
      <c r="U91" s="134">
        <f>Engine!V91</f>
        <v>922</v>
      </c>
      <c r="V91" s="135">
        <f>Engine!W91</f>
        <v>4006</v>
      </c>
      <c r="W91" s="136">
        <f>Engine!X91</f>
        <v>0</v>
      </c>
      <c r="X91" s="137">
        <f>Engine!Y91</f>
        <v>0</v>
      </c>
      <c r="Y91" s="137">
        <f>Engine!Z91</f>
        <v>0</v>
      </c>
      <c r="Z91" s="137">
        <f>Engine!AA91</f>
        <v>0</v>
      </c>
      <c r="AA91" s="137">
        <f>Engine!AB91</f>
        <v>0</v>
      </c>
      <c r="AB91" s="137">
        <f>Engine!AC91</f>
        <v>0</v>
      </c>
      <c r="AC91" s="137">
        <f>Engine!AD91</f>
        <v>0</v>
      </c>
      <c r="AD91" s="138">
        <f>Engine!AE91</f>
        <v>0</v>
      </c>
      <c r="AE91" s="133">
        <f>Engine!AF91</f>
        <v>68</v>
      </c>
      <c r="AF91" s="134">
        <f>Engine!AG91</f>
        <v>422</v>
      </c>
      <c r="AG91" s="134">
        <f>Engine!AH91</f>
        <v>70</v>
      </c>
      <c r="AH91" s="134">
        <f>Engine!AI91</f>
        <v>658</v>
      </c>
      <c r="AI91" s="134">
        <f>Engine!AJ91</f>
        <v>1120</v>
      </c>
      <c r="AJ91" s="134">
        <f>Engine!AK91</f>
        <v>746</v>
      </c>
      <c r="AK91" s="134">
        <f>Engine!AL91</f>
        <v>922</v>
      </c>
      <c r="AL91" s="135">
        <f>Engine!AM91</f>
        <v>3084</v>
      </c>
      <c r="AM91" s="139">
        <f>Engine!AN91</f>
        <v>0</v>
      </c>
      <c r="AN91" s="140">
        <f>Engine!AO91</f>
        <v>0</v>
      </c>
      <c r="AO91" s="140">
        <f>Engine!AP91</f>
        <v>0</v>
      </c>
      <c r="AP91" s="140">
        <f>Engine!AQ91</f>
        <v>0</v>
      </c>
      <c r="AQ91" s="140">
        <f>Engine!AR91</f>
        <v>0</v>
      </c>
      <c r="AR91" s="140">
        <f>Engine!AS91</f>
        <v>0</v>
      </c>
      <c r="AS91" s="140">
        <f>Engine!AT91</f>
        <v>0</v>
      </c>
      <c r="AT91" s="141">
        <f>Engine!AU91</f>
        <v>0</v>
      </c>
      <c r="AU91" s="142" t="str">
        <f>Engine!AV91</f>
        <v>Yes</v>
      </c>
      <c r="AV91" s="132" t="str">
        <f t="shared" si="1"/>
        <v/>
      </c>
    </row>
    <row r="92" spans="1:48" s="144" customFormat="1" ht="15.75" customHeight="1" thickBot="1" x14ac:dyDescent="0.35">
      <c r="A92" s="107">
        <f>Engine!A92</f>
        <v>9</v>
      </c>
      <c r="B92" s="108">
        <f>Engine!B92</f>
        <v>46214</v>
      </c>
      <c r="C92" s="109" t="str">
        <f>Engine!C92</f>
        <v>Saturday</v>
      </c>
      <c r="D92" s="109" t="str">
        <f>Engine!D92</f>
        <v>Richmond Kickers</v>
      </c>
      <c r="E92" s="110">
        <f>Engine!E92</f>
        <v>0.79166666666666696</v>
      </c>
      <c r="F92" s="111" t="str">
        <f>Engine!F92</f>
        <v>B</v>
      </c>
      <c r="G92" s="112" t="str">
        <f>Engine!G92</f>
        <v>Totals</v>
      </c>
      <c r="H92" s="113" t="s">
        <v>39</v>
      </c>
      <c r="I92" s="114" t="s">
        <v>39</v>
      </c>
      <c r="J92" s="114" t="s">
        <v>39</v>
      </c>
      <c r="K92" s="114" t="s">
        <v>39</v>
      </c>
      <c r="L92" s="114" t="s">
        <v>39</v>
      </c>
      <c r="M92" s="114" t="s">
        <v>39</v>
      </c>
      <c r="N92" s="115" t="s">
        <v>39</v>
      </c>
      <c r="O92" s="116">
        <f>Engine!P92</f>
        <v>68</v>
      </c>
      <c r="P92" s="117">
        <f>Engine!Q92</f>
        <v>422</v>
      </c>
      <c r="Q92" s="117">
        <f>Engine!R92</f>
        <v>70</v>
      </c>
      <c r="R92" s="117">
        <f>Engine!S92</f>
        <v>658</v>
      </c>
      <c r="S92" s="117">
        <f>Engine!T92</f>
        <v>1120</v>
      </c>
      <c r="T92" s="117">
        <f>Engine!U92</f>
        <v>746</v>
      </c>
      <c r="U92" s="117">
        <f>Engine!V92</f>
        <v>922</v>
      </c>
      <c r="V92" s="118">
        <f>Engine!W92</f>
        <v>4006</v>
      </c>
      <c r="W92" s="116">
        <f>Engine!X92</f>
        <v>68</v>
      </c>
      <c r="X92" s="117">
        <f>Engine!Y92</f>
        <v>375</v>
      </c>
      <c r="Y92" s="117">
        <f>Engine!Z92</f>
        <v>70</v>
      </c>
      <c r="Z92" s="117">
        <f>Engine!AA92</f>
        <v>580</v>
      </c>
      <c r="AA92" s="117">
        <f>Engine!AB92</f>
        <v>995</v>
      </c>
      <c r="AB92" s="117">
        <f>Engine!AC92</f>
        <v>651</v>
      </c>
      <c r="AC92" s="117">
        <f>Engine!AD92</f>
        <v>811</v>
      </c>
      <c r="AD92" s="118">
        <f>Engine!AE92</f>
        <v>3550</v>
      </c>
      <c r="AE92" s="116">
        <f>Engine!AF92</f>
        <v>0</v>
      </c>
      <c r="AF92" s="117">
        <f>Engine!AG92</f>
        <v>47</v>
      </c>
      <c r="AG92" s="117">
        <f>Engine!AH92</f>
        <v>0</v>
      </c>
      <c r="AH92" s="117">
        <f>Engine!AI92</f>
        <v>78</v>
      </c>
      <c r="AI92" s="117">
        <f>Engine!AJ92</f>
        <v>125</v>
      </c>
      <c r="AJ92" s="117">
        <f>Engine!AK92</f>
        <v>95</v>
      </c>
      <c r="AK92" s="117">
        <f>Engine!AL92</f>
        <v>111</v>
      </c>
      <c r="AL92" s="118">
        <f>Engine!AM92</f>
        <v>3895</v>
      </c>
      <c r="AM92" s="119">
        <f>Engine!AN92</f>
        <v>4420</v>
      </c>
      <c r="AN92" s="120">
        <f>Engine!AO92</f>
        <v>24688</v>
      </c>
      <c r="AO92" s="120">
        <f>Engine!AP92</f>
        <v>3430</v>
      </c>
      <c r="AP92" s="120">
        <f>Engine!AQ92</f>
        <v>26862</v>
      </c>
      <c r="AQ92" s="120">
        <f>Engine!AR92</f>
        <v>26556</v>
      </c>
      <c r="AR92" s="120">
        <f>Engine!AS92</f>
        <v>11636</v>
      </c>
      <c r="AS92" s="120">
        <f>Engine!AT92</f>
        <v>11260</v>
      </c>
      <c r="AT92" s="121">
        <f>Engine!AU92</f>
        <v>108852</v>
      </c>
      <c r="AU92" s="122" t="str">
        <f>Engine!AV92</f>
        <v>Yes</v>
      </c>
      <c r="AV92" s="123">
        <f t="shared" si="1"/>
        <v>30.662535211267606</v>
      </c>
    </row>
    <row r="93" spans="1:48" s="63" customFormat="1" ht="15.75" customHeight="1" thickTop="1" x14ac:dyDescent="0.3">
      <c r="A93" s="124">
        <f>Engine!A93</f>
        <v>10</v>
      </c>
      <c r="B93" s="125">
        <f>Engine!B93</f>
        <v>46232</v>
      </c>
      <c r="C93" s="126" t="str">
        <f>Engine!C93</f>
        <v>Wednesday</v>
      </c>
      <c r="D93" s="126" t="str">
        <f>Engine!D93</f>
        <v>Athletic Club Boise</v>
      </c>
      <c r="E93" s="127">
        <f>Engine!E93</f>
        <v>0.79166666666666696</v>
      </c>
      <c r="F93" s="128" t="str">
        <f>Engine!F93</f>
        <v>C</v>
      </c>
      <c r="G93" s="129" t="str">
        <f>Engine!G93</f>
        <v>Season</v>
      </c>
      <c r="H93" s="130">
        <f>Engine!I93</f>
        <v>65</v>
      </c>
      <c r="I93" s="131">
        <f>Engine!J93</f>
        <v>55</v>
      </c>
      <c r="J93" s="131">
        <f>Engine!K93</f>
        <v>49</v>
      </c>
      <c r="K93" s="131">
        <f>Engine!L93</f>
        <v>39</v>
      </c>
      <c r="L93" s="131">
        <f>Engine!M93</f>
        <v>23</v>
      </c>
      <c r="M93" s="131">
        <f>Engine!N93</f>
        <v>15</v>
      </c>
      <c r="N93" s="132">
        <f>Engine!O93</f>
        <v>12</v>
      </c>
      <c r="O93" s="133">
        <f>Engine!P93</f>
        <v>68</v>
      </c>
      <c r="P93" s="134">
        <f>Engine!Q93</f>
        <v>422</v>
      </c>
      <c r="Q93" s="134">
        <f>Engine!R93</f>
        <v>70</v>
      </c>
      <c r="R93" s="134">
        <f>Engine!S93</f>
        <v>658</v>
      </c>
      <c r="S93" s="134">
        <f>Engine!T93</f>
        <v>1120</v>
      </c>
      <c r="T93" s="134">
        <f>Engine!U93</f>
        <v>746</v>
      </c>
      <c r="U93" s="134">
        <f>Engine!V93</f>
        <v>922</v>
      </c>
      <c r="V93" s="135">
        <f>Engine!W93</f>
        <v>4006</v>
      </c>
      <c r="W93" s="136">
        <f>Engine!X93</f>
        <v>68</v>
      </c>
      <c r="X93" s="137">
        <f>Engine!Y93</f>
        <v>106</v>
      </c>
      <c r="Y93" s="137">
        <f>Engine!Z93</f>
        <v>70</v>
      </c>
      <c r="Z93" s="137">
        <f>Engine!AA93</f>
        <v>132</v>
      </c>
      <c r="AA93" s="137">
        <f>Engine!AB93</f>
        <v>280</v>
      </c>
      <c r="AB93" s="137">
        <f>Engine!AC93</f>
        <v>112</v>
      </c>
      <c r="AC93" s="137">
        <f>Engine!AD93</f>
        <v>184</v>
      </c>
      <c r="AD93" s="138">
        <f>Engine!AE93</f>
        <v>952</v>
      </c>
      <c r="AE93" s="133">
        <f>Engine!AF93</f>
        <v>0</v>
      </c>
      <c r="AF93" s="134">
        <f>Engine!AG93</f>
        <v>316</v>
      </c>
      <c r="AG93" s="134">
        <f>Engine!AH93</f>
        <v>0</v>
      </c>
      <c r="AH93" s="134">
        <f>Engine!AI93</f>
        <v>526</v>
      </c>
      <c r="AI93" s="134">
        <f>Engine!AJ93</f>
        <v>840</v>
      </c>
      <c r="AJ93" s="134">
        <f>Engine!AK93</f>
        <v>634</v>
      </c>
      <c r="AK93" s="134">
        <f>Engine!AL93</f>
        <v>738</v>
      </c>
      <c r="AL93" s="135">
        <f>Engine!AM93</f>
        <v>3268</v>
      </c>
      <c r="AM93" s="139">
        <f>Engine!AN93</f>
        <v>4420</v>
      </c>
      <c r="AN93" s="140">
        <f>Engine!AO93</f>
        <v>5830</v>
      </c>
      <c r="AO93" s="140">
        <f>Engine!AP93</f>
        <v>3430</v>
      </c>
      <c r="AP93" s="140">
        <f>Engine!AQ93</f>
        <v>5148</v>
      </c>
      <c r="AQ93" s="140">
        <f>Engine!AR93</f>
        <v>6440</v>
      </c>
      <c r="AR93" s="140">
        <f>Engine!AS93</f>
        <v>1680</v>
      </c>
      <c r="AS93" s="140">
        <f>Engine!AT93</f>
        <v>2208</v>
      </c>
      <c r="AT93" s="141">
        <f>Engine!AU93</f>
        <v>29156</v>
      </c>
      <c r="AU93" s="142" t="str">
        <f>Engine!AV93</f>
        <v>Yes</v>
      </c>
      <c r="AV93" s="143">
        <f t="shared" si="1"/>
        <v>30.626050420168067</v>
      </c>
    </row>
    <row r="94" spans="1:48" s="63" customFormat="1" ht="14.4" x14ac:dyDescent="0.3">
      <c r="A94" s="124">
        <f>Engine!A94</f>
        <v>10</v>
      </c>
      <c r="B94" s="125">
        <f>Engine!B94</f>
        <v>46232</v>
      </c>
      <c r="C94" s="126" t="str">
        <f>Engine!C94</f>
        <v>Wednesday</v>
      </c>
      <c r="D94" s="126" t="str">
        <f>Engine!D94</f>
        <v>Athletic Club Boise</v>
      </c>
      <c r="E94" s="127">
        <f>Engine!E94</f>
        <v>0.79166666666666696</v>
      </c>
      <c r="F94" s="128" t="str">
        <f>Engine!F94</f>
        <v>C</v>
      </c>
      <c r="G94" s="129" t="str">
        <f>Engine!G94</f>
        <v>Group</v>
      </c>
      <c r="H94" s="130">
        <f>Engine!I94</f>
        <v>60</v>
      </c>
      <c r="I94" s="131">
        <f>Engine!J94</f>
        <v>50.5</v>
      </c>
      <c r="J94" s="131">
        <f>Engine!K94</f>
        <v>45</v>
      </c>
      <c r="K94" s="131">
        <f>Engine!L94</f>
        <v>36</v>
      </c>
      <c r="L94" s="131">
        <f>Engine!M94</f>
        <v>21</v>
      </c>
      <c r="M94" s="131">
        <f>Engine!N94</f>
        <v>14</v>
      </c>
      <c r="N94" s="132">
        <f>Engine!O94</f>
        <v>11</v>
      </c>
      <c r="O94" s="133">
        <f>Engine!P94</f>
        <v>68</v>
      </c>
      <c r="P94" s="134">
        <f>Engine!Q94</f>
        <v>422</v>
      </c>
      <c r="Q94" s="134">
        <f>Engine!R94</f>
        <v>70</v>
      </c>
      <c r="R94" s="134">
        <f>Engine!S94</f>
        <v>658</v>
      </c>
      <c r="S94" s="134">
        <f>Engine!T94</f>
        <v>1120</v>
      </c>
      <c r="T94" s="134">
        <f>Engine!U94</f>
        <v>746</v>
      </c>
      <c r="U94" s="134">
        <f>Engine!V94</f>
        <v>922</v>
      </c>
      <c r="V94" s="135">
        <f>Engine!W94</f>
        <v>4006</v>
      </c>
      <c r="W94" s="136">
        <f>Engine!X94</f>
        <v>0</v>
      </c>
      <c r="X94" s="137">
        <f>Engine!Y94</f>
        <v>0</v>
      </c>
      <c r="Y94" s="137">
        <f>Engine!Z94</f>
        <v>0</v>
      </c>
      <c r="Z94" s="137">
        <f>Engine!AA94</f>
        <v>64</v>
      </c>
      <c r="AA94" s="137">
        <f>Engine!AB94</f>
        <v>218</v>
      </c>
      <c r="AB94" s="137">
        <f>Engine!AC94</f>
        <v>170</v>
      </c>
      <c r="AC94" s="137">
        <f>Engine!AD94</f>
        <v>300</v>
      </c>
      <c r="AD94" s="138">
        <f>Engine!AE94</f>
        <v>752</v>
      </c>
      <c r="AE94" s="133">
        <f>Engine!AF94</f>
        <v>68</v>
      </c>
      <c r="AF94" s="134">
        <f>Engine!AG94</f>
        <v>422</v>
      </c>
      <c r="AG94" s="134">
        <f>Engine!AH94</f>
        <v>70</v>
      </c>
      <c r="AH94" s="134">
        <f>Engine!AI94</f>
        <v>594</v>
      </c>
      <c r="AI94" s="134">
        <f>Engine!AJ94</f>
        <v>902</v>
      </c>
      <c r="AJ94" s="134">
        <f>Engine!AK94</f>
        <v>576</v>
      </c>
      <c r="AK94" s="134">
        <f>Engine!AL94</f>
        <v>622</v>
      </c>
      <c r="AL94" s="135">
        <f>Engine!AM94</f>
        <v>3384</v>
      </c>
      <c r="AM94" s="139">
        <f>Engine!AN94</f>
        <v>0</v>
      </c>
      <c r="AN94" s="140">
        <f>Engine!AO94</f>
        <v>0</v>
      </c>
      <c r="AO94" s="140">
        <f>Engine!AP94</f>
        <v>0</v>
      </c>
      <c r="AP94" s="140">
        <f>Engine!AQ94</f>
        <v>2304</v>
      </c>
      <c r="AQ94" s="140">
        <f>Engine!AR94</f>
        <v>4578</v>
      </c>
      <c r="AR94" s="140">
        <f>Engine!AS94</f>
        <v>2380</v>
      </c>
      <c r="AS94" s="140">
        <f>Engine!AT94</f>
        <v>3300</v>
      </c>
      <c r="AT94" s="141">
        <f>Engine!AU94</f>
        <v>12562</v>
      </c>
      <c r="AU94" s="142" t="str">
        <f>Engine!AV94</f>
        <v>Yes</v>
      </c>
      <c r="AV94" s="143">
        <f t="shared" si="1"/>
        <v>16.704787234042552</v>
      </c>
    </row>
    <row r="95" spans="1:48" s="63" customFormat="1" ht="14.4" x14ac:dyDescent="0.3">
      <c r="A95" s="124">
        <f>Engine!A95</f>
        <v>10</v>
      </c>
      <c r="B95" s="125">
        <f>Engine!B95</f>
        <v>46232</v>
      </c>
      <c r="C95" s="126" t="str">
        <f>Engine!C95</f>
        <v>Wednesday</v>
      </c>
      <c r="D95" s="126" t="str">
        <f>Engine!D95</f>
        <v>Athletic Club Boise</v>
      </c>
      <c r="E95" s="127">
        <f>Engine!E95</f>
        <v>0.79166666666666696</v>
      </c>
      <c r="F95" s="128" t="str">
        <f>Engine!F95</f>
        <v>C</v>
      </c>
      <c r="G95" s="129" t="str">
        <f>Engine!G95</f>
        <v>Single</v>
      </c>
      <c r="H95" s="130">
        <f>Engine!I95</f>
        <v>65</v>
      </c>
      <c r="I95" s="131">
        <f>Engine!J95</f>
        <v>55</v>
      </c>
      <c r="J95" s="131">
        <f>Engine!K95</f>
        <v>49</v>
      </c>
      <c r="K95" s="131">
        <f>Engine!L95</f>
        <v>39</v>
      </c>
      <c r="L95" s="131">
        <f>Engine!M95</f>
        <v>23</v>
      </c>
      <c r="M95" s="131">
        <f>Engine!N95</f>
        <v>15</v>
      </c>
      <c r="N95" s="132">
        <f>Engine!O95</f>
        <v>12</v>
      </c>
      <c r="O95" s="133">
        <f>Engine!P95</f>
        <v>68</v>
      </c>
      <c r="P95" s="134">
        <f>Engine!Q95</f>
        <v>422</v>
      </c>
      <c r="Q95" s="134">
        <f>Engine!R95</f>
        <v>70</v>
      </c>
      <c r="R95" s="134">
        <f>Engine!S95</f>
        <v>658</v>
      </c>
      <c r="S95" s="134">
        <f>Engine!T95</f>
        <v>1120</v>
      </c>
      <c r="T95" s="134">
        <f>Engine!U95</f>
        <v>746</v>
      </c>
      <c r="U95" s="134">
        <f>Engine!V95</f>
        <v>922</v>
      </c>
      <c r="V95" s="135">
        <f>Engine!W95</f>
        <v>4006</v>
      </c>
      <c r="W95" s="136">
        <f>Engine!X95</f>
        <v>0</v>
      </c>
      <c r="X95" s="137">
        <f>Engine!Y95</f>
        <v>165</v>
      </c>
      <c r="Y95" s="137">
        <f>Engine!Z95</f>
        <v>0</v>
      </c>
      <c r="Z95" s="137">
        <f>Engine!AA95</f>
        <v>257</v>
      </c>
      <c r="AA95" s="137">
        <f>Engine!AB95</f>
        <v>291</v>
      </c>
      <c r="AB95" s="137">
        <f>Engine!AC95</f>
        <v>218</v>
      </c>
      <c r="AC95" s="137">
        <f>Engine!AD95</f>
        <v>150</v>
      </c>
      <c r="AD95" s="138">
        <f>Engine!AE95</f>
        <v>1081</v>
      </c>
      <c r="AE95" s="133">
        <f>Engine!AF95</f>
        <v>68</v>
      </c>
      <c r="AF95" s="134">
        <f>Engine!AG95</f>
        <v>257</v>
      </c>
      <c r="AG95" s="134">
        <f>Engine!AH95</f>
        <v>70</v>
      </c>
      <c r="AH95" s="134">
        <f>Engine!AI95</f>
        <v>401</v>
      </c>
      <c r="AI95" s="134">
        <f>Engine!AJ95</f>
        <v>829</v>
      </c>
      <c r="AJ95" s="134">
        <f>Engine!AK95</f>
        <v>528</v>
      </c>
      <c r="AK95" s="134">
        <f>Engine!AL95</f>
        <v>772</v>
      </c>
      <c r="AL95" s="135">
        <f>Engine!AM95</f>
        <v>3234</v>
      </c>
      <c r="AM95" s="139">
        <f>Engine!AN95</f>
        <v>0</v>
      </c>
      <c r="AN95" s="140">
        <f>Engine!AO95</f>
        <v>9075</v>
      </c>
      <c r="AO95" s="140">
        <f>Engine!AP95</f>
        <v>0</v>
      </c>
      <c r="AP95" s="140">
        <f>Engine!AQ95</f>
        <v>10023</v>
      </c>
      <c r="AQ95" s="140">
        <f>Engine!AR95</f>
        <v>6693</v>
      </c>
      <c r="AR95" s="140">
        <f>Engine!AS95</f>
        <v>3270</v>
      </c>
      <c r="AS95" s="140">
        <f>Engine!AT95</f>
        <v>1800</v>
      </c>
      <c r="AT95" s="141">
        <f>Engine!AU95</f>
        <v>30861</v>
      </c>
      <c r="AU95" s="142" t="str">
        <f>Engine!AV95</f>
        <v>Yes</v>
      </c>
      <c r="AV95" s="143">
        <f t="shared" si="1"/>
        <v>28.548566142460686</v>
      </c>
    </row>
    <row r="96" spans="1:48" s="63" customFormat="1" ht="14.4" x14ac:dyDescent="0.3">
      <c r="A96" s="124">
        <f>Engine!A96</f>
        <v>10</v>
      </c>
      <c r="B96" s="125">
        <f>Engine!B96</f>
        <v>46232</v>
      </c>
      <c r="C96" s="126" t="str">
        <f>Engine!C96</f>
        <v>Wednesday</v>
      </c>
      <c r="D96" s="126" t="str">
        <f>Engine!D96</f>
        <v>Athletic Club Boise</v>
      </c>
      <c r="E96" s="127">
        <f>Engine!E96</f>
        <v>0.79166666666666696</v>
      </c>
      <c r="F96" s="128" t="str">
        <f>Engine!F96</f>
        <v>C</v>
      </c>
      <c r="G96" s="129" t="str">
        <f>Engine!G96</f>
        <v>Matchday</v>
      </c>
      <c r="H96" s="130">
        <f>Engine!I96</f>
        <v>70</v>
      </c>
      <c r="I96" s="131">
        <f>Engine!J96</f>
        <v>59.5</v>
      </c>
      <c r="J96" s="131">
        <f>Engine!K96</f>
        <v>53</v>
      </c>
      <c r="K96" s="131">
        <f>Engine!L96</f>
        <v>42</v>
      </c>
      <c r="L96" s="131">
        <f>Engine!M96</f>
        <v>25</v>
      </c>
      <c r="M96" s="131">
        <f>Engine!N96</f>
        <v>16</v>
      </c>
      <c r="N96" s="132">
        <f>Engine!O96</f>
        <v>13</v>
      </c>
      <c r="O96" s="133">
        <f>Engine!P96</f>
        <v>68</v>
      </c>
      <c r="P96" s="134">
        <f>Engine!Q96</f>
        <v>422</v>
      </c>
      <c r="Q96" s="134">
        <f>Engine!R96</f>
        <v>70</v>
      </c>
      <c r="R96" s="134">
        <f>Engine!S96</f>
        <v>658</v>
      </c>
      <c r="S96" s="134">
        <f>Engine!T96</f>
        <v>1120</v>
      </c>
      <c r="T96" s="134">
        <f>Engine!U96</f>
        <v>746</v>
      </c>
      <c r="U96" s="134">
        <f>Engine!V96</f>
        <v>922</v>
      </c>
      <c r="V96" s="135">
        <f>Engine!W96</f>
        <v>4006</v>
      </c>
      <c r="W96" s="136">
        <f>Engine!X96</f>
        <v>0</v>
      </c>
      <c r="X96" s="137">
        <f>Engine!Y96</f>
        <v>41</v>
      </c>
      <c r="Y96" s="137">
        <f>Engine!Z96</f>
        <v>0</v>
      </c>
      <c r="Z96" s="137">
        <f>Engine!AA96</f>
        <v>21</v>
      </c>
      <c r="AA96" s="137">
        <f>Engine!AB96</f>
        <v>36</v>
      </c>
      <c r="AB96" s="137">
        <f>Engine!AC96</f>
        <v>24</v>
      </c>
      <c r="AC96" s="137">
        <f>Engine!AD96</f>
        <v>30</v>
      </c>
      <c r="AD96" s="138">
        <f>Engine!AE96</f>
        <v>152</v>
      </c>
      <c r="AE96" s="133">
        <f>Engine!AF96</f>
        <v>68</v>
      </c>
      <c r="AF96" s="134">
        <f>Engine!AG96</f>
        <v>381</v>
      </c>
      <c r="AG96" s="134">
        <f>Engine!AH96</f>
        <v>70</v>
      </c>
      <c r="AH96" s="134">
        <f>Engine!AI96</f>
        <v>637</v>
      </c>
      <c r="AI96" s="134">
        <f>Engine!AJ96</f>
        <v>1084</v>
      </c>
      <c r="AJ96" s="134">
        <f>Engine!AK96</f>
        <v>722</v>
      </c>
      <c r="AK96" s="134">
        <f>Engine!AL96</f>
        <v>892</v>
      </c>
      <c r="AL96" s="135">
        <f>Engine!AM96</f>
        <v>3114</v>
      </c>
      <c r="AM96" s="139">
        <f>Engine!AN96</f>
        <v>0</v>
      </c>
      <c r="AN96" s="140">
        <f>Engine!AO96</f>
        <v>2439.5</v>
      </c>
      <c r="AO96" s="140">
        <f>Engine!AP96</f>
        <v>0</v>
      </c>
      <c r="AP96" s="140">
        <f>Engine!AQ96</f>
        <v>882</v>
      </c>
      <c r="AQ96" s="140">
        <f>Engine!AR96</f>
        <v>900</v>
      </c>
      <c r="AR96" s="140">
        <f>Engine!AS96</f>
        <v>384</v>
      </c>
      <c r="AS96" s="140">
        <f>Engine!AT96</f>
        <v>390</v>
      </c>
      <c r="AT96" s="141">
        <f>Engine!AU96</f>
        <v>4995.5</v>
      </c>
      <c r="AU96" s="142" t="str">
        <f>Engine!AV96</f>
        <v>Yes</v>
      </c>
      <c r="AV96" s="143">
        <f t="shared" si="1"/>
        <v>32.86513157894737</v>
      </c>
    </row>
    <row r="97" spans="1:48" s="63" customFormat="1" ht="14.4" hidden="1" x14ac:dyDescent="0.3">
      <c r="A97" s="124">
        <f>Engine!A97</f>
        <v>10</v>
      </c>
      <c r="B97" s="125">
        <f>Engine!B97</f>
        <v>46232</v>
      </c>
      <c r="C97" s="126" t="str">
        <f>Engine!C97</f>
        <v>Wednesday</v>
      </c>
      <c r="D97" s="126" t="str">
        <f>Engine!D97</f>
        <v>Athletic Club Boise</v>
      </c>
      <c r="E97" s="127">
        <f>Engine!E97</f>
        <v>0.79166666666666696</v>
      </c>
      <c r="F97" s="128" t="str">
        <f>Engine!F97</f>
        <v>C</v>
      </c>
      <c r="G97" s="129" t="str">
        <f>Engine!G97</f>
        <v>Sponsor</v>
      </c>
      <c r="H97" s="130">
        <f>Engine!I97</f>
        <v>52</v>
      </c>
      <c r="I97" s="131">
        <f>Engine!J97</f>
        <v>44</v>
      </c>
      <c r="J97" s="131">
        <f>Engine!K97</f>
        <v>39</v>
      </c>
      <c r="K97" s="131">
        <f>Engine!L97</f>
        <v>31</v>
      </c>
      <c r="L97" s="131">
        <f>Engine!M97</f>
        <v>18.5</v>
      </c>
      <c r="M97" s="131">
        <f>Engine!N97</f>
        <v>12</v>
      </c>
      <c r="N97" s="132">
        <f>Engine!O97</f>
        <v>9.5</v>
      </c>
      <c r="O97" s="133">
        <f>Engine!P97</f>
        <v>68</v>
      </c>
      <c r="P97" s="134">
        <f>Engine!Q97</f>
        <v>422</v>
      </c>
      <c r="Q97" s="134">
        <f>Engine!R97</f>
        <v>70</v>
      </c>
      <c r="R97" s="134">
        <f>Engine!S97</f>
        <v>658</v>
      </c>
      <c r="S97" s="134">
        <f>Engine!T97</f>
        <v>1120</v>
      </c>
      <c r="T97" s="134">
        <f>Engine!U97</f>
        <v>746</v>
      </c>
      <c r="U97" s="134">
        <f>Engine!V97</f>
        <v>922</v>
      </c>
      <c r="V97" s="135">
        <f>Engine!W97</f>
        <v>4006</v>
      </c>
      <c r="W97" s="136">
        <f>Engine!X97</f>
        <v>0</v>
      </c>
      <c r="X97" s="137">
        <f>Engine!Y97</f>
        <v>0</v>
      </c>
      <c r="Y97" s="137">
        <f>Engine!Z97</f>
        <v>0</v>
      </c>
      <c r="Z97" s="137">
        <f>Engine!AA97</f>
        <v>0</v>
      </c>
      <c r="AA97" s="137">
        <f>Engine!AB97</f>
        <v>0</v>
      </c>
      <c r="AB97" s="137">
        <f>Engine!AC97</f>
        <v>0</v>
      </c>
      <c r="AC97" s="137">
        <f>Engine!AD97</f>
        <v>0</v>
      </c>
      <c r="AD97" s="138">
        <f>Engine!AE97</f>
        <v>0</v>
      </c>
      <c r="AE97" s="133">
        <f>Engine!AF97</f>
        <v>68</v>
      </c>
      <c r="AF97" s="134">
        <f>Engine!AG97</f>
        <v>422</v>
      </c>
      <c r="AG97" s="134">
        <f>Engine!AH97</f>
        <v>70</v>
      </c>
      <c r="AH97" s="134">
        <f>Engine!AI97</f>
        <v>658</v>
      </c>
      <c r="AI97" s="134">
        <f>Engine!AJ97</f>
        <v>1120</v>
      </c>
      <c r="AJ97" s="134">
        <f>Engine!AK97</f>
        <v>746</v>
      </c>
      <c r="AK97" s="134">
        <f>Engine!AL97</f>
        <v>922</v>
      </c>
      <c r="AL97" s="135">
        <f>Engine!AM97</f>
        <v>3084</v>
      </c>
      <c r="AM97" s="139">
        <f>Engine!AN97</f>
        <v>0</v>
      </c>
      <c r="AN97" s="140">
        <f>Engine!AO97</f>
        <v>0</v>
      </c>
      <c r="AO97" s="140">
        <f>Engine!AP97</f>
        <v>0</v>
      </c>
      <c r="AP97" s="140">
        <f>Engine!AQ97</f>
        <v>0</v>
      </c>
      <c r="AQ97" s="140">
        <f>Engine!AR97</f>
        <v>0</v>
      </c>
      <c r="AR97" s="140">
        <f>Engine!AS97</f>
        <v>0</v>
      </c>
      <c r="AS97" s="140">
        <f>Engine!AT97</f>
        <v>0</v>
      </c>
      <c r="AT97" s="141">
        <f>Engine!AU97</f>
        <v>0</v>
      </c>
      <c r="AU97" s="142" t="str">
        <f>Engine!AV97</f>
        <v>Yes</v>
      </c>
      <c r="AV97" s="132" t="str">
        <f t="shared" si="1"/>
        <v/>
      </c>
    </row>
    <row r="98" spans="1:48" s="63" customFormat="1" ht="14.4" hidden="1" x14ac:dyDescent="0.3">
      <c r="A98" s="124">
        <f>Engine!A98</f>
        <v>10</v>
      </c>
      <c r="B98" s="125">
        <f>Engine!B98</f>
        <v>46232</v>
      </c>
      <c r="C98" s="126" t="str">
        <f>Engine!C98</f>
        <v>Wednesday</v>
      </c>
      <c r="D98" s="126" t="str">
        <f>Engine!D98</f>
        <v>Athletic Club Boise</v>
      </c>
      <c r="E98" s="127">
        <f>Engine!E98</f>
        <v>0.79166666666666696</v>
      </c>
      <c r="F98" s="128" t="str">
        <f>Engine!F98</f>
        <v>C</v>
      </c>
      <c r="G98" s="129" t="str">
        <f>Engine!G98</f>
        <v>Comp</v>
      </c>
      <c r="H98" s="130">
        <f>Engine!I98</f>
        <v>0</v>
      </c>
      <c r="I98" s="131">
        <f>Engine!J98</f>
        <v>0</v>
      </c>
      <c r="J98" s="131">
        <f>Engine!K98</f>
        <v>0</v>
      </c>
      <c r="K98" s="131">
        <f>Engine!L98</f>
        <v>0</v>
      </c>
      <c r="L98" s="131">
        <f>Engine!M98</f>
        <v>0</v>
      </c>
      <c r="M98" s="131">
        <f>Engine!N98</f>
        <v>0</v>
      </c>
      <c r="N98" s="132">
        <f>Engine!O98</f>
        <v>0</v>
      </c>
      <c r="O98" s="133">
        <f>Engine!P98</f>
        <v>68</v>
      </c>
      <c r="P98" s="134">
        <f>Engine!Q98</f>
        <v>422</v>
      </c>
      <c r="Q98" s="134">
        <f>Engine!R98</f>
        <v>70</v>
      </c>
      <c r="R98" s="134">
        <f>Engine!S98</f>
        <v>658</v>
      </c>
      <c r="S98" s="134">
        <f>Engine!T98</f>
        <v>1120</v>
      </c>
      <c r="T98" s="134">
        <f>Engine!U98</f>
        <v>746</v>
      </c>
      <c r="U98" s="134">
        <f>Engine!V98</f>
        <v>922</v>
      </c>
      <c r="V98" s="135">
        <f>Engine!W98</f>
        <v>4006</v>
      </c>
      <c r="W98" s="136">
        <f>Engine!X98</f>
        <v>0</v>
      </c>
      <c r="X98" s="137">
        <f>Engine!Y98</f>
        <v>0</v>
      </c>
      <c r="Y98" s="137">
        <f>Engine!Z98</f>
        <v>0</v>
      </c>
      <c r="Z98" s="137">
        <f>Engine!AA98</f>
        <v>0</v>
      </c>
      <c r="AA98" s="137">
        <f>Engine!AB98</f>
        <v>0</v>
      </c>
      <c r="AB98" s="137">
        <f>Engine!AC98</f>
        <v>0</v>
      </c>
      <c r="AC98" s="137">
        <f>Engine!AD98</f>
        <v>0</v>
      </c>
      <c r="AD98" s="138">
        <f>Engine!AE98</f>
        <v>0</v>
      </c>
      <c r="AE98" s="133">
        <f>Engine!AF98</f>
        <v>68</v>
      </c>
      <c r="AF98" s="134">
        <f>Engine!AG98</f>
        <v>422</v>
      </c>
      <c r="AG98" s="134">
        <f>Engine!AH98</f>
        <v>70</v>
      </c>
      <c r="AH98" s="134">
        <f>Engine!AI98</f>
        <v>658</v>
      </c>
      <c r="AI98" s="134">
        <f>Engine!AJ98</f>
        <v>1120</v>
      </c>
      <c r="AJ98" s="134">
        <f>Engine!AK98</f>
        <v>746</v>
      </c>
      <c r="AK98" s="134">
        <f>Engine!AL98</f>
        <v>922</v>
      </c>
      <c r="AL98" s="135">
        <f>Engine!AM98</f>
        <v>3084</v>
      </c>
      <c r="AM98" s="139">
        <f>Engine!AN98</f>
        <v>0</v>
      </c>
      <c r="AN98" s="140">
        <f>Engine!AO98</f>
        <v>0</v>
      </c>
      <c r="AO98" s="140">
        <f>Engine!AP98</f>
        <v>0</v>
      </c>
      <c r="AP98" s="140">
        <f>Engine!AQ98</f>
        <v>0</v>
      </c>
      <c r="AQ98" s="140">
        <f>Engine!AR98</f>
        <v>0</v>
      </c>
      <c r="AR98" s="140">
        <f>Engine!AS98</f>
        <v>0</v>
      </c>
      <c r="AS98" s="140">
        <f>Engine!AT98</f>
        <v>0</v>
      </c>
      <c r="AT98" s="141">
        <f>Engine!AU98</f>
        <v>0</v>
      </c>
      <c r="AU98" s="142" t="str">
        <f>Engine!AV98</f>
        <v>Yes</v>
      </c>
      <c r="AV98" s="132" t="str">
        <f t="shared" si="1"/>
        <v/>
      </c>
    </row>
    <row r="99" spans="1:48" s="63" customFormat="1" ht="14.4" hidden="1" x14ac:dyDescent="0.3">
      <c r="A99" s="124">
        <f>Engine!A99</f>
        <v>10</v>
      </c>
      <c r="B99" s="125">
        <f>Engine!B99</f>
        <v>46232</v>
      </c>
      <c r="C99" s="126" t="str">
        <f>Engine!C99</f>
        <v>Wednesday</v>
      </c>
      <c r="D99" s="126" t="str">
        <f>Engine!D99</f>
        <v>Athletic Club Boise</v>
      </c>
      <c r="E99" s="127">
        <f>Engine!E99</f>
        <v>0.79166666666666696</v>
      </c>
      <c r="F99" s="128" t="str">
        <f>Engine!F99</f>
        <v>C</v>
      </c>
      <c r="G99" s="129" t="str">
        <f>Engine!G99</f>
        <v>Promo1</v>
      </c>
      <c r="H99" s="130">
        <f>Engine!I99</f>
        <v>0</v>
      </c>
      <c r="I99" s="131">
        <f>Engine!J99</f>
        <v>0</v>
      </c>
      <c r="J99" s="131">
        <f>Engine!K99</f>
        <v>0</v>
      </c>
      <c r="K99" s="131">
        <f>Engine!L99</f>
        <v>0</v>
      </c>
      <c r="L99" s="131">
        <f>Engine!M99</f>
        <v>0</v>
      </c>
      <c r="M99" s="131">
        <f>Engine!N99</f>
        <v>0</v>
      </c>
      <c r="N99" s="132">
        <f>Engine!O99</f>
        <v>0</v>
      </c>
      <c r="O99" s="133">
        <f>Engine!P99</f>
        <v>68</v>
      </c>
      <c r="P99" s="134">
        <f>Engine!Q99</f>
        <v>422</v>
      </c>
      <c r="Q99" s="134">
        <f>Engine!R99</f>
        <v>70</v>
      </c>
      <c r="R99" s="134">
        <f>Engine!S99</f>
        <v>658</v>
      </c>
      <c r="S99" s="134">
        <f>Engine!T99</f>
        <v>1120</v>
      </c>
      <c r="T99" s="134">
        <f>Engine!U99</f>
        <v>746</v>
      </c>
      <c r="U99" s="134">
        <f>Engine!V99</f>
        <v>922</v>
      </c>
      <c r="V99" s="135">
        <f>Engine!W99</f>
        <v>4006</v>
      </c>
      <c r="W99" s="136">
        <f>Engine!X99</f>
        <v>0</v>
      </c>
      <c r="X99" s="137">
        <f>Engine!Y99</f>
        <v>0</v>
      </c>
      <c r="Y99" s="137">
        <f>Engine!Z99</f>
        <v>0</v>
      </c>
      <c r="Z99" s="137">
        <f>Engine!AA99</f>
        <v>0</v>
      </c>
      <c r="AA99" s="137">
        <f>Engine!AB99</f>
        <v>0</v>
      </c>
      <c r="AB99" s="137">
        <f>Engine!AC99</f>
        <v>0</v>
      </c>
      <c r="AC99" s="137">
        <f>Engine!AD99</f>
        <v>0</v>
      </c>
      <c r="AD99" s="138">
        <f>Engine!AE99</f>
        <v>0</v>
      </c>
      <c r="AE99" s="133">
        <f>Engine!AF99</f>
        <v>68</v>
      </c>
      <c r="AF99" s="134">
        <f>Engine!AG99</f>
        <v>422</v>
      </c>
      <c r="AG99" s="134">
        <f>Engine!AH99</f>
        <v>70</v>
      </c>
      <c r="AH99" s="134">
        <f>Engine!AI99</f>
        <v>658</v>
      </c>
      <c r="AI99" s="134">
        <f>Engine!AJ99</f>
        <v>1120</v>
      </c>
      <c r="AJ99" s="134">
        <f>Engine!AK99</f>
        <v>746</v>
      </c>
      <c r="AK99" s="134">
        <f>Engine!AL99</f>
        <v>922</v>
      </c>
      <c r="AL99" s="135">
        <f>Engine!AM99</f>
        <v>3084</v>
      </c>
      <c r="AM99" s="139">
        <f>Engine!AN99</f>
        <v>0</v>
      </c>
      <c r="AN99" s="140">
        <f>Engine!AO99</f>
        <v>0</v>
      </c>
      <c r="AO99" s="140">
        <f>Engine!AP99</f>
        <v>0</v>
      </c>
      <c r="AP99" s="140">
        <f>Engine!AQ99</f>
        <v>0</v>
      </c>
      <c r="AQ99" s="140">
        <f>Engine!AR99</f>
        <v>0</v>
      </c>
      <c r="AR99" s="140">
        <f>Engine!AS99</f>
        <v>0</v>
      </c>
      <c r="AS99" s="140">
        <f>Engine!AT99</f>
        <v>0</v>
      </c>
      <c r="AT99" s="141">
        <f>Engine!AU99</f>
        <v>0</v>
      </c>
      <c r="AU99" s="142" t="str">
        <f>Engine!AV99</f>
        <v>Yes</v>
      </c>
      <c r="AV99" s="132" t="str">
        <f t="shared" si="1"/>
        <v/>
      </c>
    </row>
    <row r="100" spans="1:48" s="63" customFormat="1" ht="14.4" hidden="1" x14ac:dyDescent="0.3">
      <c r="A100" s="124">
        <f>Engine!A100</f>
        <v>10</v>
      </c>
      <c r="B100" s="125">
        <f>Engine!B100</f>
        <v>46232</v>
      </c>
      <c r="C100" s="126" t="str">
        <f>Engine!C100</f>
        <v>Wednesday</v>
      </c>
      <c r="D100" s="126" t="str">
        <f>Engine!D100</f>
        <v>Athletic Club Boise</v>
      </c>
      <c r="E100" s="127">
        <f>Engine!E100</f>
        <v>0.79166666666666696</v>
      </c>
      <c r="F100" s="128" t="str">
        <f>Engine!F100</f>
        <v>C</v>
      </c>
      <c r="G100" s="129" t="str">
        <f>Engine!G100</f>
        <v>Promo2</v>
      </c>
      <c r="H100" s="130">
        <f>Engine!I100</f>
        <v>0</v>
      </c>
      <c r="I100" s="131">
        <f>Engine!J100</f>
        <v>0</v>
      </c>
      <c r="J100" s="131">
        <f>Engine!K100</f>
        <v>0</v>
      </c>
      <c r="K100" s="131">
        <f>Engine!L100</f>
        <v>0</v>
      </c>
      <c r="L100" s="131">
        <f>Engine!M100</f>
        <v>0</v>
      </c>
      <c r="M100" s="131">
        <f>Engine!N100</f>
        <v>0</v>
      </c>
      <c r="N100" s="132">
        <f>Engine!O100</f>
        <v>0</v>
      </c>
      <c r="O100" s="133">
        <f>Engine!P100</f>
        <v>68</v>
      </c>
      <c r="P100" s="134">
        <f>Engine!Q100</f>
        <v>422</v>
      </c>
      <c r="Q100" s="134">
        <f>Engine!R100</f>
        <v>70</v>
      </c>
      <c r="R100" s="134">
        <f>Engine!S100</f>
        <v>658</v>
      </c>
      <c r="S100" s="134">
        <f>Engine!T100</f>
        <v>1120</v>
      </c>
      <c r="T100" s="134">
        <f>Engine!U100</f>
        <v>746</v>
      </c>
      <c r="U100" s="134">
        <f>Engine!V100</f>
        <v>922</v>
      </c>
      <c r="V100" s="135">
        <f>Engine!W100</f>
        <v>4006</v>
      </c>
      <c r="W100" s="136">
        <f>Engine!X100</f>
        <v>0</v>
      </c>
      <c r="X100" s="137">
        <f>Engine!Y100</f>
        <v>0</v>
      </c>
      <c r="Y100" s="137">
        <f>Engine!Z100</f>
        <v>0</v>
      </c>
      <c r="Z100" s="137">
        <f>Engine!AA100</f>
        <v>0</v>
      </c>
      <c r="AA100" s="137">
        <f>Engine!AB100</f>
        <v>0</v>
      </c>
      <c r="AB100" s="137">
        <f>Engine!AC100</f>
        <v>0</v>
      </c>
      <c r="AC100" s="137">
        <f>Engine!AD100</f>
        <v>0</v>
      </c>
      <c r="AD100" s="138">
        <f>Engine!AE100</f>
        <v>0</v>
      </c>
      <c r="AE100" s="133">
        <f>Engine!AF100</f>
        <v>68</v>
      </c>
      <c r="AF100" s="134">
        <f>Engine!AG100</f>
        <v>422</v>
      </c>
      <c r="AG100" s="134">
        <f>Engine!AH100</f>
        <v>70</v>
      </c>
      <c r="AH100" s="134">
        <f>Engine!AI100</f>
        <v>658</v>
      </c>
      <c r="AI100" s="134">
        <f>Engine!AJ100</f>
        <v>1120</v>
      </c>
      <c r="AJ100" s="134">
        <f>Engine!AK100</f>
        <v>746</v>
      </c>
      <c r="AK100" s="134">
        <f>Engine!AL100</f>
        <v>922</v>
      </c>
      <c r="AL100" s="135">
        <f>Engine!AM100</f>
        <v>3084</v>
      </c>
      <c r="AM100" s="139">
        <f>Engine!AN100</f>
        <v>0</v>
      </c>
      <c r="AN100" s="140">
        <f>Engine!AO100</f>
        <v>0</v>
      </c>
      <c r="AO100" s="140">
        <f>Engine!AP100</f>
        <v>0</v>
      </c>
      <c r="AP100" s="140">
        <f>Engine!AQ100</f>
        <v>0</v>
      </c>
      <c r="AQ100" s="140">
        <f>Engine!AR100</f>
        <v>0</v>
      </c>
      <c r="AR100" s="140">
        <f>Engine!AS100</f>
        <v>0</v>
      </c>
      <c r="AS100" s="140">
        <f>Engine!AT100</f>
        <v>0</v>
      </c>
      <c r="AT100" s="141">
        <f>Engine!AU100</f>
        <v>0</v>
      </c>
      <c r="AU100" s="142" t="str">
        <f>Engine!AV100</f>
        <v>Yes</v>
      </c>
      <c r="AV100" s="132" t="str">
        <f t="shared" si="1"/>
        <v/>
      </c>
    </row>
    <row r="101" spans="1:48" s="63" customFormat="1" ht="14.4" hidden="1" x14ac:dyDescent="0.3">
      <c r="A101" s="124">
        <f>Engine!A101</f>
        <v>10</v>
      </c>
      <c r="B101" s="125">
        <f>Engine!B101</f>
        <v>46232</v>
      </c>
      <c r="C101" s="126" t="str">
        <f>Engine!C101</f>
        <v>Wednesday</v>
      </c>
      <c r="D101" s="126" t="str">
        <f>Engine!D101</f>
        <v>Athletic Club Boise</v>
      </c>
      <c r="E101" s="127">
        <f>Engine!E101</f>
        <v>0.79166666666666696</v>
      </c>
      <c r="F101" s="128" t="str">
        <f>Engine!F101</f>
        <v>C</v>
      </c>
      <c r="G101" s="129" t="str">
        <f>Engine!G101</f>
        <v>Promo3</v>
      </c>
      <c r="H101" s="130">
        <f>Engine!I101</f>
        <v>0</v>
      </c>
      <c r="I101" s="131">
        <f>Engine!J101</f>
        <v>0</v>
      </c>
      <c r="J101" s="131">
        <f>Engine!K101</f>
        <v>0</v>
      </c>
      <c r="K101" s="131">
        <f>Engine!L101</f>
        <v>0</v>
      </c>
      <c r="L101" s="131">
        <f>Engine!M101</f>
        <v>0</v>
      </c>
      <c r="M101" s="131">
        <f>Engine!N101</f>
        <v>0</v>
      </c>
      <c r="N101" s="132">
        <f>Engine!O101</f>
        <v>0</v>
      </c>
      <c r="O101" s="133">
        <f>Engine!P101</f>
        <v>68</v>
      </c>
      <c r="P101" s="134">
        <f>Engine!Q101</f>
        <v>422</v>
      </c>
      <c r="Q101" s="134">
        <f>Engine!R101</f>
        <v>70</v>
      </c>
      <c r="R101" s="134">
        <f>Engine!S101</f>
        <v>658</v>
      </c>
      <c r="S101" s="134">
        <f>Engine!T101</f>
        <v>1120</v>
      </c>
      <c r="T101" s="134">
        <f>Engine!U101</f>
        <v>746</v>
      </c>
      <c r="U101" s="134">
        <f>Engine!V101</f>
        <v>922</v>
      </c>
      <c r="V101" s="135">
        <f>Engine!W101</f>
        <v>4006</v>
      </c>
      <c r="W101" s="136">
        <f>Engine!X101</f>
        <v>0</v>
      </c>
      <c r="X101" s="137">
        <f>Engine!Y101</f>
        <v>0</v>
      </c>
      <c r="Y101" s="137">
        <f>Engine!Z101</f>
        <v>0</v>
      </c>
      <c r="Z101" s="137">
        <f>Engine!AA101</f>
        <v>0</v>
      </c>
      <c r="AA101" s="137">
        <f>Engine!AB101</f>
        <v>0</v>
      </c>
      <c r="AB101" s="137">
        <f>Engine!AC101</f>
        <v>0</v>
      </c>
      <c r="AC101" s="137">
        <f>Engine!AD101</f>
        <v>0</v>
      </c>
      <c r="AD101" s="138">
        <f>Engine!AE101</f>
        <v>0</v>
      </c>
      <c r="AE101" s="133">
        <f>Engine!AF101</f>
        <v>68</v>
      </c>
      <c r="AF101" s="134">
        <f>Engine!AG101</f>
        <v>422</v>
      </c>
      <c r="AG101" s="134">
        <f>Engine!AH101</f>
        <v>70</v>
      </c>
      <c r="AH101" s="134">
        <f>Engine!AI101</f>
        <v>658</v>
      </c>
      <c r="AI101" s="134">
        <f>Engine!AJ101</f>
        <v>1120</v>
      </c>
      <c r="AJ101" s="134">
        <f>Engine!AK101</f>
        <v>746</v>
      </c>
      <c r="AK101" s="134">
        <f>Engine!AL101</f>
        <v>922</v>
      </c>
      <c r="AL101" s="135">
        <f>Engine!AM101</f>
        <v>3084</v>
      </c>
      <c r="AM101" s="139">
        <f>Engine!AN101</f>
        <v>0</v>
      </c>
      <c r="AN101" s="140">
        <f>Engine!AO101</f>
        <v>0</v>
      </c>
      <c r="AO101" s="140">
        <f>Engine!AP101</f>
        <v>0</v>
      </c>
      <c r="AP101" s="140">
        <f>Engine!AQ101</f>
        <v>0</v>
      </c>
      <c r="AQ101" s="140">
        <f>Engine!AR101</f>
        <v>0</v>
      </c>
      <c r="AR101" s="140">
        <f>Engine!AS101</f>
        <v>0</v>
      </c>
      <c r="AS101" s="140">
        <f>Engine!AT101</f>
        <v>0</v>
      </c>
      <c r="AT101" s="141">
        <f>Engine!AU101</f>
        <v>0</v>
      </c>
      <c r="AU101" s="142" t="str">
        <f>Engine!AV101</f>
        <v>Yes</v>
      </c>
      <c r="AV101" s="132" t="str">
        <f t="shared" si="1"/>
        <v/>
      </c>
    </row>
    <row r="102" spans="1:48" s="144" customFormat="1" ht="15.75" customHeight="1" thickBot="1" x14ac:dyDescent="0.35">
      <c r="A102" s="107">
        <f>Engine!A102</f>
        <v>10</v>
      </c>
      <c r="B102" s="108">
        <f>Engine!B102</f>
        <v>46232</v>
      </c>
      <c r="C102" s="109" t="str">
        <f>Engine!C102</f>
        <v>Wednesday</v>
      </c>
      <c r="D102" s="109" t="str">
        <f>Engine!D102</f>
        <v>Athletic Club Boise</v>
      </c>
      <c r="E102" s="110">
        <f>Engine!E102</f>
        <v>0.79166666666666696</v>
      </c>
      <c r="F102" s="111" t="str">
        <f>Engine!F102</f>
        <v>C</v>
      </c>
      <c r="G102" s="112" t="str">
        <f>Engine!G102</f>
        <v>Totals</v>
      </c>
      <c r="H102" s="113" t="s">
        <v>39</v>
      </c>
      <c r="I102" s="114" t="s">
        <v>39</v>
      </c>
      <c r="J102" s="114" t="s">
        <v>39</v>
      </c>
      <c r="K102" s="114" t="s">
        <v>39</v>
      </c>
      <c r="L102" s="114" t="s">
        <v>39</v>
      </c>
      <c r="M102" s="114" t="s">
        <v>39</v>
      </c>
      <c r="N102" s="115" t="s">
        <v>39</v>
      </c>
      <c r="O102" s="116">
        <f>Engine!P102</f>
        <v>68</v>
      </c>
      <c r="P102" s="117">
        <f>Engine!Q102</f>
        <v>422</v>
      </c>
      <c r="Q102" s="117">
        <f>Engine!R102</f>
        <v>70</v>
      </c>
      <c r="R102" s="117">
        <f>Engine!S102</f>
        <v>658</v>
      </c>
      <c r="S102" s="117">
        <f>Engine!T102</f>
        <v>1120</v>
      </c>
      <c r="T102" s="117">
        <f>Engine!U102</f>
        <v>746</v>
      </c>
      <c r="U102" s="117">
        <f>Engine!V102</f>
        <v>922</v>
      </c>
      <c r="V102" s="118">
        <f>Engine!W102</f>
        <v>4006</v>
      </c>
      <c r="W102" s="116">
        <f>Engine!X102</f>
        <v>68</v>
      </c>
      <c r="X102" s="117">
        <f>Engine!Y102</f>
        <v>312</v>
      </c>
      <c r="Y102" s="117">
        <f>Engine!Z102</f>
        <v>70</v>
      </c>
      <c r="Z102" s="117">
        <f>Engine!AA102</f>
        <v>474</v>
      </c>
      <c r="AA102" s="117">
        <f>Engine!AB102</f>
        <v>825</v>
      </c>
      <c r="AB102" s="117">
        <f>Engine!AC102</f>
        <v>524</v>
      </c>
      <c r="AC102" s="117">
        <f>Engine!AD102</f>
        <v>664</v>
      </c>
      <c r="AD102" s="118">
        <f>Engine!AE102</f>
        <v>2937</v>
      </c>
      <c r="AE102" s="116">
        <f>Engine!AF102</f>
        <v>0</v>
      </c>
      <c r="AF102" s="117">
        <f>Engine!AG102</f>
        <v>110</v>
      </c>
      <c r="AG102" s="117">
        <f>Engine!AH102</f>
        <v>0</v>
      </c>
      <c r="AH102" s="117">
        <f>Engine!AI102</f>
        <v>184</v>
      </c>
      <c r="AI102" s="117">
        <f>Engine!AJ102</f>
        <v>295</v>
      </c>
      <c r="AJ102" s="117">
        <f>Engine!AK102</f>
        <v>222</v>
      </c>
      <c r="AK102" s="117">
        <f>Engine!AL102</f>
        <v>258</v>
      </c>
      <c r="AL102" s="118">
        <f>Engine!AM102</f>
        <v>3748</v>
      </c>
      <c r="AM102" s="119">
        <f>Engine!AN102</f>
        <v>4420</v>
      </c>
      <c r="AN102" s="120">
        <f>Engine!AO102</f>
        <v>17344.5</v>
      </c>
      <c r="AO102" s="120">
        <f>Engine!AP102</f>
        <v>3430</v>
      </c>
      <c r="AP102" s="120">
        <f>Engine!AQ102</f>
        <v>18357</v>
      </c>
      <c r="AQ102" s="120">
        <f>Engine!AR102</f>
        <v>18611</v>
      </c>
      <c r="AR102" s="120">
        <f>Engine!AS102</f>
        <v>7714</v>
      </c>
      <c r="AS102" s="120">
        <f>Engine!AT102</f>
        <v>7698</v>
      </c>
      <c r="AT102" s="121">
        <f>Engine!AU102</f>
        <v>77574.5</v>
      </c>
      <c r="AU102" s="122" t="str">
        <f>Engine!AV102</f>
        <v>Yes</v>
      </c>
      <c r="AV102" s="123">
        <f t="shared" si="1"/>
        <v>26.41283622744297</v>
      </c>
    </row>
    <row r="103" spans="1:48" s="63" customFormat="1" ht="15.75" customHeight="1" thickTop="1" x14ac:dyDescent="0.3">
      <c r="A103" s="124">
        <f>Engine!A103</f>
        <v>11</v>
      </c>
      <c r="B103" s="125">
        <f>Engine!B103</f>
        <v>46235</v>
      </c>
      <c r="C103" s="126" t="str">
        <f>Engine!C103</f>
        <v>Saturday</v>
      </c>
      <c r="D103" s="126" t="str">
        <f>Engine!D103</f>
        <v>Portland Hearts of Pine</v>
      </c>
      <c r="E103" s="127">
        <f>Engine!E103</f>
        <v>0.79166666666666696</v>
      </c>
      <c r="F103" s="128" t="str">
        <f>Engine!F103</f>
        <v>B</v>
      </c>
      <c r="G103" s="129" t="str">
        <f>Engine!G103</f>
        <v>Season</v>
      </c>
      <c r="H103" s="130">
        <f>Engine!I103</f>
        <v>65</v>
      </c>
      <c r="I103" s="131">
        <f>Engine!J103</f>
        <v>55</v>
      </c>
      <c r="J103" s="131">
        <f>Engine!K103</f>
        <v>49</v>
      </c>
      <c r="K103" s="131">
        <f>Engine!L103</f>
        <v>39</v>
      </c>
      <c r="L103" s="131">
        <f>Engine!M103</f>
        <v>23</v>
      </c>
      <c r="M103" s="131">
        <f>Engine!N103</f>
        <v>15</v>
      </c>
      <c r="N103" s="132">
        <f>Engine!O103</f>
        <v>12</v>
      </c>
      <c r="O103" s="133">
        <f>Engine!P103</f>
        <v>68</v>
      </c>
      <c r="P103" s="134">
        <f>Engine!Q103</f>
        <v>422</v>
      </c>
      <c r="Q103" s="134">
        <f>Engine!R103</f>
        <v>70</v>
      </c>
      <c r="R103" s="134">
        <f>Engine!S103</f>
        <v>658</v>
      </c>
      <c r="S103" s="134">
        <f>Engine!T103</f>
        <v>1120</v>
      </c>
      <c r="T103" s="134">
        <f>Engine!U103</f>
        <v>746</v>
      </c>
      <c r="U103" s="134">
        <f>Engine!V103</f>
        <v>922</v>
      </c>
      <c r="V103" s="135">
        <f>Engine!W103</f>
        <v>4006</v>
      </c>
      <c r="W103" s="136">
        <f>Engine!X103</f>
        <v>68</v>
      </c>
      <c r="X103" s="137">
        <f>Engine!Y103</f>
        <v>106</v>
      </c>
      <c r="Y103" s="137">
        <f>Engine!Z103</f>
        <v>70</v>
      </c>
      <c r="Z103" s="137">
        <f>Engine!AA103</f>
        <v>132</v>
      </c>
      <c r="AA103" s="137">
        <f>Engine!AB103</f>
        <v>280</v>
      </c>
      <c r="AB103" s="137">
        <f>Engine!AC103</f>
        <v>112</v>
      </c>
      <c r="AC103" s="137">
        <f>Engine!AD103</f>
        <v>184</v>
      </c>
      <c r="AD103" s="138">
        <f>Engine!AE103</f>
        <v>952</v>
      </c>
      <c r="AE103" s="133">
        <f>Engine!AF103</f>
        <v>0</v>
      </c>
      <c r="AF103" s="134">
        <f>Engine!AG103</f>
        <v>316</v>
      </c>
      <c r="AG103" s="134">
        <f>Engine!AH103</f>
        <v>0</v>
      </c>
      <c r="AH103" s="134">
        <f>Engine!AI103</f>
        <v>526</v>
      </c>
      <c r="AI103" s="134">
        <f>Engine!AJ103</f>
        <v>840</v>
      </c>
      <c r="AJ103" s="134">
        <f>Engine!AK103</f>
        <v>634</v>
      </c>
      <c r="AK103" s="134">
        <f>Engine!AL103</f>
        <v>738</v>
      </c>
      <c r="AL103" s="135">
        <f>Engine!AM103</f>
        <v>3268</v>
      </c>
      <c r="AM103" s="139">
        <f>Engine!AN103</f>
        <v>4420</v>
      </c>
      <c r="AN103" s="140">
        <f>Engine!AO103</f>
        <v>5830</v>
      </c>
      <c r="AO103" s="140">
        <f>Engine!AP103</f>
        <v>3430</v>
      </c>
      <c r="AP103" s="140">
        <f>Engine!AQ103</f>
        <v>5148</v>
      </c>
      <c r="AQ103" s="140">
        <f>Engine!AR103</f>
        <v>6440</v>
      </c>
      <c r="AR103" s="140">
        <f>Engine!AS103</f>
        <v>1680</v>
      </c>
      <c r="AS103" s="140">
        <f>Engine!AT103</f>
        <v>2208</v>
      </c>
      <c r="AT103" s="141">
        <f>Engine!AU103</f>
        <v>29156</v>
      </c>
      <c r="AU103" s="142" t="str">
        <f>Engine!AV103</f>
        <v>Yes</v>
      </c>
      <c r="AV103" s="143">
        <f t="shared" si="1"/>
        <v>30.626050420168067</v>
      </c>
    </row>
    <row r="104" spans="1:48" s="63" customFormat="1" ht="14.4" x14ac:dyDescent="0.3">
      <c r="A104" s="124">
        <f>Engine!A104</f>
        <v>11</v>
      </c>
      <c r="B104" s="125">
        <f>Engine!B104</f>
        <v>46235</v>
      </c>
      <c r="C104" s="126" t="str">
        <f>Engine!C104</f>
        <v>Saturday</v>
      </c>
      <c r="D104" s="126" t="str">
        <f>Engine!D104</f>
        <v>Portland Hearts of Pine</v>
      </c>
      <c r="E104" s="127">
        <f>Engine!E104</f>
        <v>0.79166666666666696</v>
      </c>
      <c r="F104" s="128" t="str">
        <f>Engine!F104</f>
        <v>B</v>
      </c>
      <c r="G104" s="129" t="str">
        <f>Engine!G104</f>
        <v>Group</v>
      </c>
      <c r="H104" s="130">
        <f>Engine!I104</f>
        <v>75</v>
      </c>
      <c r="I104" s="131">
        <f>Engine!J104</f>
        <v>63</v>
      </c>
      <c r="J104" s="131">
        <f>Engine!K104</f>
        <v>56.5</v>
      </c>
      <c r="K104" s="131">
        <f>Engine!L104</f>
        <v>45</v>
      </c>
      <c r="L104" s="131">
        <f>Engine!M104</f>
        <v>26.5</v>
      </c>
      <c r="M104" s="131">
        <f>Engine!N104</f>
        <v>17.5</v>
      </c>
      <c r="N104" s="132">
        <f>Engine!O104</f>
        <v>14</v>
      </c>
      <c r="O104" s="133">
        <f>Engine!P104</f>
        <v>68</v>
      </c>
      <c r="P104" s="134">
        <f>Engine!Q104</f>
        <v>422</v>
      </c>
      <c r="Q104" s="134">
        <f>Engine!R104</f>
        <v>70</v>
      </c>
      <c r="R104" s="134">
        <f>Engine!S104</f>
        <v>658</v>
      </c>
      <c r="S104" s="134">
        <f>Engine!T104</f>
        <v>1120</v>
      </c>
      <c r="T104" s="134">
        <f>Engine!U104</f>
        <v>746</v>
      </c>
      <c r="U104" s="134">
        <f>Engine!V104</f>
        <v>922</v>
      </c>
      <c r="V104" s="135">
        <f>Engine!W104</f>
        <v>4006</v>
      </c>
      <c r="W104" s="136">
        <f>Engine!X104</f>
        <v>0</v>
      </c>
      <c r="X104" s="137">
        <f>Engine!Y104</f>
        <v>0</v>
      </c>
      <c r="Y104" s="137">
        <f>Engine!Z104</f>
        <v>0</v>
      </c>
      <c r="Z104" s="137">
        <f>Engine!AA104</f>
        <v>84</v>
      </c>
      <c r="AA104" s="137">
        <f>Engine!AB104</f>
        <v>286</v>
      </c>
      <c r="AB104" s="137">
        <f>Engine!AC104</f>
        <v>222</v>
      </c>
      <c r="AC104" s="137">
        <f>Engine!AD104</f>
        <v>392</v>
      </c>
      <c r="AD104" s="138">
        <f>Engine!AE104</f>
        <v>984</v>
      </c>
      <c r="AE104" s="133">
        <f>Engine!AF104</f>
        <v>68</v>
      </c>
      <c r="AF104" s="134">
        <f>Engine!AG104</f>
        <v>422</v>
      </c>
      <c r="AG104" s="134">
        <f>Engine!AH104</f>
        <v>70</v>
      </c>
      <c r="AH104" s="134">
        <f>Engine!AI104</f>
        <v>574</v>
      </c>
      <c r="AI104" s="134">
        <f>Engine!AJ104</f>
        <v>834</v>
      </c>
      <c r="AJ104" s="134">
        <f>Engine!AK104</f>
        <v>524</v>
      </c>
      <c r="AK104" s="134">
        <f>Engine!AL104</f>
        <v>530</v>
      </c>
      <c r="AL104" s="135">
        <f>Engine!AM104</f>
        <v>3476</v>
      </c>
      <c r="AM104" s="139">
        <f>Engine!AN104</f>
        <v>0</v>
      </c>
      <c r="AN104" s="140">
        <f>Engine!AO104</f>
        <v>0</v>
      </c>
      <c r="AO104" s="140">
        <f>Engine!AP104</f>
        <v>0</v>
      </c>
      <c r="AP104" s="140">
        <f>Engine!AQ104</f>
        <v>3780</v>
      </c>
      <c r="AQ104" s="140">
        <f>Engine!AR104</f>
        <v>7579</v>
      </c>
      <c r="AR104" s="140">
        <f>Engine!AS104</f>
        <v>3885</v>
      </c>
      <c r="AS104" s="140">
        <f>Engine!AT104</f>
        <v>5488</v>
      </c>
      <c r="AT104" s="141">
        <f>Engine!AU104</f>
        <v>20732</v>
      </c>
      <c r="AU104" s="142" t="str">
        <f>Engine!AV104</f>
        <v>Yes</v>
      </c>
      <c r="AV104" s="143">
        <f t="shared" si="1"/>
        <v>21.069105691056912</v>
      </c>
    </row>
    <row r="105" spans="1:48" s="63" customFormat="1" ht="14.4" x14ac:dyDescent="0.3">
      <c r="A105" s="124">
        <f>Engine!A105</f>
        <v>11</v>
      </c>
      <c r="B105" s="125">
        <f>Engine!B105</f>
        <v>46235</v>
      </c>
      <c r="C105" s="126" t="str">
        <f>Engine!C105</f>
        <v>Saturday</v>
      </c>
      <c r="D105" s="126" t="str">
        <f>Engine!D105</f>
        <v>Portland Hearts of Pine</v>
      </c>
      <c r="E105" s="127">
        <f>Engine!E105</f>
        <v>0.79166666666666696</v>
      </c>
      <c r="F105" s="128" t="str">
        <f>Engine!F105</f>
        <v>B</v>
      </c>
      <c r="G105" s="129" t="str">
        <f>Engine!G105</f>
        <v>Single</v>
      </c>
      <c r="H105" s="130">
        <f>Engine!I105</f>
        <v>81.5</v>
      </c>
      <c r="I105" s="131">
        <f>Engine!J105</f>
        <v>69</v>
      </c>
      <c r="J105" s="131">
        <f>Engine!K105</f>
        <v>61.5</v>
      </c>
      <c r="K105" s="131">
        <f>Engine!L105</f>
        <v>49</v>
      </c>
      <c r="L105" s="131">
        <f>Engine!M105</f>
        <v>29</v>
      </c>
      <c r="M105" s="131">
        <f>Engine!N105</f>
        <v>19</v>
      </c>
      <c r="N105" s="132">
        <f>Engine!O105</f>
        <v>15</v>
      </c>
      <c r="O105" s="133">
        <f>Engine!P105</f>
        <v>68</v>
      </c>
      <c r="P105" s="134">
        <f>Engine!Q105</f>
        <v>422</v>
      </c>
      <c r="Q105" s="134">
        <f>Engine!R105</f>
        <v>70</v>
      </c>
      <c r="R105" s="134">
        <f>Engine!S105</f>
        <v>658</v>
      </c>
      <c r="S105" s="134">
        <f>Engine!T105</f>
        <v>1120</v>
      </c>
      <c r="T105" s="134">
        <f>Engine!U105</f>
        <v>746</v>
      </c>
      <c r="U105" s="134">
        <f>Engine!V105</f>
        <v>922</v>
      </c>
      <c r="V105" s="135">
        <f>Engine!W105</f>
        <v>4006</v>
      </c>
      <c r="W105" s="136">
        <f>Engine!X105</f>
        <v>0</v>
      </c>
      <c r="X105" s="137">
        <f>Engine!Y105</f>
        <v>215</v>
      </c>
      <c r="Y105" s="137">
        <f>Engine!Z105</f>
        <v>0</v>
      </c>
      <c r="Z105" s="137">
        <f>Engine!AA105</f>
        <v>336</v>
      </c>
      <c r="AA105" s="137">
        <f>Engine!AB105</f>
        <v>381</v>
      </c>
      <c r="AB105" s="137">
        <f>Engine!AC105</f>
        <v>285</v>
      </c>
      <c r="AC105" s="137">
        <f>Engine!AD105</f>
        <v>196</v>
      </c>
      <c r="AD105" s="138">
        <f>Engine!AE105</f>
        <v>1413</v>
      </c>
      <c r="AE105" s="133">
        <f>Engine!AF105</f>
        <v>68</v>
      </c>
      <c r="AF105" s="134">
        <f>Engine!AG105</f>
        <v>207</v>
      </c>
      <c r="AG105" s="134">
        <f>Engine!AH105</f>
        <v>70</v>
      </c>
      <c r="AH105" s="134">
        <f>Engine!AI105</f>
        <v>322</v>
      </c>
      <c r="AI105" s="134">
        <f>Engine!AJ105</f>
        <v>739</v>
      </c>
      <c r="AJ105" s="134">
        <f>Engine!AK105</f>
        <v>461</v>
      </c>
      <c r="AK105" s="134">
        <f>Engine!AL105</f>
        <v>726</v>
      </c>
      <c r="AL105" s="135">
        <f>Engine!AM105</f>
        <v>3280</v>
      </c>
      <c r="AM105" s="139">
        <f>Engine!AN105</f>
        <v>0</v>
      </c>
      <c r="AN105" s="140">
        <f>Engine!AO105</f>
        <v>14835</v>
      </c>
      <c r="AO105" s="140">
        <f>Engine!AP105</f>
        <v>0</v>
      </c>
      <c r="AP105" s="140">
        <f>Engine!AQ105</f>
        <v>16464</v>
      </c>
      <c r="AQ105" s="140">
        <f>Engine!AR105</f>
        <v>11049</v>
      </c>
      <c r="AR105" s="140">
        <f>Engine!AS105</f>
        <v>5415</v>
      </c>
      <c r="AS105" s="140">
        <f>Engine!AT105</f>
        <v>2940</v>
      </c>
      <c r="AT105" s="141">
        <f>Engine!AU105</f>
        <v>50703</v>
      </c>
      <c r="AU105" s="142" t="str">
        <f>Engine!AV105</f>
        <v>Yes</v>
      </c>
      <c r="AV105" s="143">
        <f t="shared" si="1"/>
        <v>35.883227176220807</v>
      </c>
    </row>
    <row r="106" spans="1:48" s="63" customFormat="1" ht="14.4" x14ac:dyDescent="0.3">
      <c r="A106" s="124">
        <f>Engine!A106</f>
        <v>11</v>
      </c>
      <c r="B106" s="125">
        <f>Engine!B106</f>
        <v>46235</v>
      </c>
      <c r="C106" s="126" t="str">
        <f>Engine!C106</f>
        <v>Saturday</v>
      </c>
      <c r="D106" s="126" t="str">
        <f>Engine!D106</f>
        <v>Portland Hearts of Pine</v>
      </c>
      <c r="E106" s="127">
        <f>Engine!E106</f>
        <v>0.79166666666666696</v>
      </c>
      <c r="F106" s="128" t="str">
        <f>Engine!F106</f>
        <v>B</v>
      </c>
      <c r="G106" s="129" t="str">
        <f>Engine!G106</f>
        <v>Matchday</v>
      </c>
      <c r="H106" s="130">
        <f>Engine!I106</f>
        <v>88</v>
      </c>
      <c r="I106" s="131">
        <f>Engine!J106</f>
        <v>74.5</v>
      </c>
      <c r="J106" s="131">
        <f>Engine!K106</f>
        <v>66</v>
      </c>
      <c r="K106" s="131">
        <f>Engine!L106</f>
        <v>52.5</v>
      </c>
      <c r="L106" s="131">
        <f>Engine!M106</f>
        <v>31</v>
      </c>
      <c r="M106" s="131">
        <f>Engine!N106</f>
        <v>20.5</v>
      </c>
      <c r="N106" s="132">
        <f>Engine!O106</f>
        <v>16</v>
      </c>
      <c r="O106" s="133">
        <f>Engine!P106</f>
        <v>68</v>
      </c>
      <c r="P106" s="134">
        <f>Engine!Q106</f>
        <v>422</v>
      </c>
      <c r="Q106" s="134">
        <f>Engine!R106</f>
        <v>70</v>
      </c>
      <c r="R106" s="134">
        <f>Engine!S106</f>
        <v>658</v>
      </c>
      <c r="S106" s="134">
        <f>Engine!T106</f>
        <v>1120</v>
      </c>
      <c r="T106" s="134">
        <f>Engine!U106</f>
        <v>746</v>
      </c>
      <c r="U106" s="134">
        <f>Engine!V106</f>
        <v>922</v>
      </c>
      <c r="V106" s="135">
        <f>Engine!W106</f>
        <v>4006</v>
      </c>
      <c r="W106" s="136">
        <f>Engine!X106</f>
        <v>0</v>
      </c>
      <c r="X106" s="137">
        <f>Engine!Y106</f>
        <v>54</v>
      </c>
      <c r="Y106" s="137">
        <f>Engine!Z106</f>
        <v>0</v>
      </c>
      <c r="Z106" s="137">
        <f>Engine!AA106</f>
        <v>28</v>
      </c>
      <c r="AA106" s="137">
        <f>Engine!AB106</f>
        <v>48</v>
      </c>
      <c r="AB106" s="137">
        <f>Engine!AC106</f>
        <v>32</v>
      </c>
      <c r="AC106" s="137">
        <f>Engine!AD106</f>
        <v>39</v>
      </c>
      <c r="AD106" s="138">
        <f>Engine!AE106</f>
        <v>201</v>
      </c>
      <c r="AE106" s="133">
        <f>Engine!AF106</f>
        <v>68</v>
      </c>
      <c r="AF106" s="134">
        <f>Engine!AG106</f>
        <v>368</v>
      </c>
      <c r="AG106" s="134">
        <f>Engine!AH106</f>
        <v>70</v>
      </c>
      <c r="AH106" s="134">
        <f>Engine!AI106</f>
        <v>630</v>
      </c>
      <c r="AI106" s="134">
        <f>Engine!AJ106</f>
        <v>1072</v>
      </c>
      <c r="AJ106" s="134">
        <f>Engine!AK106</f>
        <v>714</v>
      </c>
      <c r="AK106" s="134">
        <f>Engine!AL106</f>
        <v>883</v>
      </c>
      <c r="AL106" s="135">
        <f>Engine!AM106</f>
        <v>3123</v>
      </c>
      <c r="AM106" s="139">
        <f>Engine!AN106</f>
        <v>0</v>
      </c>
      <c r="AN106" s="140">
        <f>Engine!AO106</f>
        <v>4023</v>
      </c>
      <c r="AO106" s="140">
        <f>Engine!AP106</f>
        <v>0</v>
      </c>
      <c r="AP106" s="140">
        <f>Engine!AQ106</f>
        <v>1470</v>
      </c>
      <c r="AQ106" s="140">
        <f>Engine!AR106</f>
        <v>1488</v>
      </c>
      <c r="AR106" s="140">
        <f>Engine!AS106</f>
        <v>656</v>
      </c>
      <c r="AS106" s="140">
        <f>Engine!AT106</f>
        <v>624</v>
      </c>
      <c r="AT106" s="141">
        <f>Engine!AU106</f>
        <v>8261</v>
      </c>
      <c r="AU106" s="142" t="str">
        <f>Engine!AV106</f>
        <v>Yes</v>
      </c>
      <c r="AV106" s="143">
        <f t="shared" si="1"/>
        <v>41.099502487562191</v>
      </c>
    </row>
    <row r="107" spans="1:48" s="63" customFormat="1" ht="14.4" hidden="1" x14ac:dyDescent="0.3">
      <c r="A107" s="124">
        <f>Engine!A107</f>
        <v>11</v>
      </c>
      <c r="B107" s="125">
        <f>Engine!B107</f>
        <v>46235</v>
      </c>
      <c r="C107" s="126" t="str">
        <f>Engine!C107</f>
        <v>Saturday</v>
      </c>
      <c r="D107" s="126" t="str">
        <f>Engine!D107</f>
        <v>Portland Hearts of Pine</v>
      </c>
      <c r="E107" s="127">
        <f>Engine!E107</f>
        <v>0.79166666666666696</v>
      </c>
      <c r="F107" s="128" t="str">
        <f>Engine!F107</f>
        <v>B</v>
      </c>
      <c r="G107" s="129" t="str">
        <f>Engine!G107</f>
        <v>Sponsor</v>
      </c>
      <c r="H107" s="130">
        <f>Engine!I107</f>
        <v>65</v>
      </c>
      <c r="I107" s="131">
        <f>Engine!J107</f>
        <v>55</v>
      </c>
      <c r="J107" s="131">
        <f>Engine!K107</f>
        <v>49</v>
      </c>
      <c r="K107" s="131">
        <f>Engine!L107</f>
        <v>39</v>
      </c>
      <c r="L107" s="131">
        <f>Engine!M107</f>
        <v>23</v>
      </c>
      <c r="M107" s="131">
        <f>Engine!N107</f>
        <v>15</v>
      </c>
      <c r="N107" s="132">
        <f>Engine!O107</f>
        <v>12</v>
      </c>
      <c r="O107" s="133">
        <f>Engine!P107</f>
        <v>68</v>
      </c>
      <c r="P107" s="134">
        <f>Engine!Q107</f>
        <v>422</v>
      </c>
      <c r="Q107" s="134">
        <f>Engine!R107</f>
        <v>70</v>
      </c>
      <c r="R107" s="134">
        <f>Engine!S107</f>
        <v>658</v>
      </c>
      <c r="S107" s="134">
        <f>Engine!T107</f>
        <v>1120</v>
      </c>
      <c r="T107" s="134">
        <f>Engine!U107</f>
        <v>746</v>
      </c>
      <c r="U107" s="134">
        <f>Engine!V107</f>
        <v>922</v>
      </c>
      <c r="V107" s="135">
        <f>Engine!W107</f>
        <v>4006</v>
      </c>
      <c r="W107" s="136">
        <f>Engine!X107</f>
        <v>0</v>
      </c>
      <c r="X107" s="137">
        <f>Engine!Y107</f>
        <v>0</v>
      </c>
      <c r="Y107" s="137">
        <f>Engine!Z107</f>
        <v>0</v>
      </c>
      <c r="Z107" s="137">
        <f>Engine!AA107</f>
        <v>0</v>
      </c>
      <c r="AA107" s="137">
        <f>Engine!AB107</f>
        <v>0</v>
      </c>
      <c r="AB107" s="137">
        <f>Engine!AC107</f>
        <v>0</v>
      </c>
      <c r="AC107" s="137">
        <f>Engine!AD107</f>
        <v>0</v>
      </c>
      <c r="AD107" s="138">
        <f>Engine!AE107</f>
        <v>0</v>
      </c>
      <c r="AE107" s="133">
        <f>Engine!AF107</f>
        <v>68</v>
      </c>
      <c r="AF107" s="134">
        <f>Engine!AG107</f>
        <v>422</v>
      </c>
      <c r="AG107" s="134">
        <f>Engine!AH107</f>
        <v>70</v>
      </c>
      <c r="AH107" s="134">
        <f>Engine!AI107</f>
        <v>658</v>
      </c>
      <c r="AI107" s="134">
        <f>Engine!AJ107</f>
        <v>1120</v>
      </c>
      <c r="AJ107" s="134">
        <f>Engine!AK107</f>
        <v>746</v>
      </c>
      <c r="AK107" s="134">
        <f>Engine!AL107</f>
        <v>922</v>
      </c>
      <c r="AL107" s="135">
        <f>Engine!AM107</f>
        <v>3084</v>
      </c>
      <c r="AM107" s="139">
        <f>Engine!AN107</f>
        <v>0</v>
      </c>
      <c r="AN107" s="140">
        <f>Engine!AO107</f>
        <v>0</v>
      </c>
      <c r="AO107" s="140">
        <f>Engine!AP107</f>
        <v>0</v>
      </c>
      <c r="AP107" s="140">
        <f>Engine!AQ107</f>
        <v>0</v>
      </c>
      <c r="AQ107" s="140">
        <f>Engine!AR107</f>
        <v>0</v>
      </c>
      <c r="AR107" s="140">
        <f>Engine!AS107</f>
        <v>0</v>
      </c>
      <c r="AS107" s="140">
        <f>Engine!AT107</f>
        <v>0</v>
      </c>
      <c r="AT107" s="141">
        <f>Engine!AU107</f>
        <v>0</v>
      </c>
      <c r="AU107" s="142" t="str">
        <f>Engine!AV107</f>
        <v>Yes</v>
      </c>
      <c r="AV107" s="132" t="str">
        <f t="shared" si="1"/>
        <v/>
      </c>
    </row>
    <row r="108" spans="1:48" s="63" customFormat="1" ht="14.4" hidden="1" x14ac:dyDescent="0.3">
      <c r="A108" s="124">
        <f>Engine!A108</f>
        <v>11</v>
      </c>
      <c r="B108" s="125">
        <f>Engine!B108</f>
        <v>46235</v>
      </c>
      <c r="C108" s="126" t="str">
        <f>Engine!C108</f>
        <v>Saturday</v>
      </c>
      <c r="D108" s="126" t="str">
        <f>Engine!D108</f>
        <v>Portland Hearts of Pine</v>
      </c>
      <c r="E108" s="127">
        <f>Engine!E108</f>
        <v>0.79166666666666696</v>
      </c>
      <c r="F108" s="128" t="str">
        <f>Engine!F108</f>
        <v>B</v>
      </c>
      <c r="G108" s="129" t="str">
        <f>Engine!G108</f>
        <v>Comp</v>
      </c>
      <c r="H108" s="130">
        <f>Engine!I108</f>
        <v>0</v>
      </c>
      <c r="I108" s="131">
        <f>Engine!J108</f>
        <v>0</v>
      </c>
      <c r="J108" s="131">
        <f>Engine!K108</f>
        <v>0</v>
      </c>
      <c r="K108" s="131">
        <f>Engine!L108</f>
        <v>0</v>
      </c>
      <c r="L108" s="131">
        <f>Engine!M108</f>
        <v>0</v>
      </c>
      <c r="M108" s="131">
        <f>Engine!N108</f>
        <v>0</v>
      </c>
      <c r="N108" s="132">
        <f>Engine!O108</f>
        <v>0</v>
      </c>
      <c r="O108" s="133">
        <f>Engine!P108</f>
        <v>68</v>
      </c>
      <c r="P108" s="134">
        <f>Engine!Q108</f>
        <v>422</v>
      </c>
      <c r="Q108" s="134">
        <f>Engine!R108</f>
        <v>70</v>
      </c>
      <c r="R108" s="134">
        <f>Engine!S108</f>
        <v>658</v>
      </c>
      <c r="S108" s="134">
        <f>Engine!T108</f>
        <v>1120</v>
      </c>
      <c r="T108" s="134">
        <f>Engine!U108</f>
        <v>746</v>
      </c>
      <c r="U108" s="134">
        <f>Engine!V108</f>
        <v>922</v>
      </c>
      <c r="V108" s="135">
        <f>Engine!W108</f>
        <v>4006</v>
      </c>
      <c r="W108" s="136">
        <f>Engine!X108</f>
        <v>0</v>
      </c>
      <c r="X108" s="137">
        <f>Engine!Y108</f>
        <v>0</v>
      </c>
      <c r="Y108" s="137">
        <f>Engine!Z108</f>
        <v>0</v>
      </c>
      <c r="Z108" s="137">
        <f>Engine!AA108</f>
        <v>0</v>
      </c>
      <c r="AA108" s="137">
        <f>Engine!AB108</f>
        <v>0</v>
      </c>
      <c r="AB108" s="137">
        <f>Engine!AC108</f>
        <v>0</v>
      </c>
      <c r="AC108" s="137">
        <f>Engine!AD108</f>
        <v>0</v>
      </c>
      <c r="AD108" s="138">
        <f>Engine!AE108</f>
        <v>0</v>
      </c>
      <c r="AE108" s="133">
        <f>Engine!AF108</f>
        <v>68</v>
      </c>
      <c r="AF108" s="134">
        <f>Engine!AG108</f>
        <v>422</v>
      </c>
      <c r="AG108" s="134">
        <f>Engine!AH108</f>
        <v>70</v>
      </c>
      <c r="AH108" s="134">
        <f>Engine!AI108</f>
        <v>658</v>
      </c>
      <c r="AI108" s="134">
        <f>Engine!AJ108</f>
        <v>1120</v>
      </c>
      <c r="AJ108" s="134">
        <f>Engine!AK108</f>
        <v>746</v>
      </c>
      <c r="AK108" s="134">
        <f>Engine!AL108</f>
        <v>922</v>
      </c>
      <c r="AL108" s="135">
        <f>Engine!AM108</f>
        <v>3084</v>
      </c>
      <c r="AM108" s="139">
        <f>Engine!AN108</f>
        <v>0</v>
      </c>
      <c r="AN108" s="140">
        <f>Engine!AO108</f>
        <v>0</v>
      </c>
      <c r="AO108" s="140">
        <f>Engine!AP108</f>
        <v>0</v>
      </c>
      <c r="AP108" s="140">
        <f>Engine!AQ108</f>
        <v>0</v>
      </c>
      <c r="AQ108" s="140">
        <f>Engine!AR108</f>
        <v>0</v>
      </c>
      <c r="AR108" s="140">
        <f>Engine!AS108</f>
        <v>0</v>
      </c>
      <c r="AS108" s="140">
        <f>Engine!AT108</f>
        <v>0</v>
      </c>
      <c r="AT108" s="141">
        <f>Engine!AU108</f>
        <v>0</v>
      </c>
      <c r="AU108" s="142" t="str">
        <f>Engine!AV108</f>
        <v>Yes</v>
      </c>
      <c r="AV108" s="132" t="str">
        <f t="shared" si="1"/>
        <v/>
      </c>
    </row>
    <row r="109" spans="1:48" s="63" customFormat="1" ht="14.4" hidden="1" x14ac:dyDescent="0.3">
      <c r="A109" s="124">
        <f>Engine!A109</f>
        <v>11</v>
      </c>
      <c r="B109" s="125">
        <f>Engine!B109</f>
        <v>46235</v>
      </c>
      <c r="C109" s="126" t="str">
        <f>Engine!C109</f>
        <v>Saturday</v>
      </c>
      <c r="D109" s="126" t="str">
        <f>Engine!D109</f>
        <v>Portland Hearts of Pine</v>
      </c>
      <c r="E109" s="127">
        <f>Engine!E109</f>
        <v>0.79166666666666696</v>
      </c>
      <c r="F109" s="128" t="str">
        <f>Engine!F109</f>
        <v>B</v>
      </c>
      <c r="G109" s="129" t="str">
        <f>Engine!G109</f>
        <v>Promo1</v>
      </c>
      <c r="H109" s="130">
        <f>Engine!I109</f>
        <v>0</v>
      </c>
      <c r="I109" s="131">
        <f>Engine!J109</f>
        <v>0</v>
      </c>
      <c r="J109" s="131">
        <f>Engine!K109</f>
        <v>0</v>
      </c>
      <c r="K109" s="131">
        <f>Engine!L109</f>
        <v>0</v>
      </c>
      <c r="L109" s="131">
        <f>Engine!M109</f>
        <v>0</v>
      </c>
      <c r="M109" s="131">
        <f>Engine!N109</f>
        <v>0</v>
      </c>
      <c r="N109" s="132">
        <f>Engine!O109</f>
        <v>0</v>
      </c>
      <c r="O109" s="133">
        <f>Engine!P109</f>
        <v>68</v>
      </c>
      <c r="P109" s="134">
        <f>Engine!Q109</f>
        <v>422</v>
      </c>
      <c r="Q109" s="134">
        <f>Engine!R109</f>
        <v>70</v>
      </c>
      <c r="R109" s="134">
        <f>Engine!S109</f>
        <v>658</v>
      </c>
      <c r="S109" s="134">
        <f>Engine!T109</f>
        <v>1120</v>
      </c>
      <c r="T109" s="134">
        <f>Engine!U109</f>
        <v>746</v>
      </c>
      <c r="U109" s="134">
        <f>Engine!V109</f>
        <v>922</v>
      </c>
      <c r="V109" s="135">
        <f>Engine!W109</f>
        <v>4006</v>
      </c>
      <c r="W109" s="136">
        <f>Engine!X109</f>
        <v>0</v>
      </c>
      <c r="X109" s="137">
        <f>Engine!Y109</f>
        <v>0</v>
      </c>
      <c r="Y109" s="137">
        <f>Engine!Z109</f>
        <v>0</v>
      </c>
      <c r="Z109" s="137">
        <f>Engine!AA109</f>
        <v>0</v>
      </c>
      <c r="AA109" s="137">
        <f>Engine!AB109</f>
        <v>0</v>
      </c>
      <c r="AB109" s="137">
        <f>Engine!AC109</f>
        <v>0</v>
      </c>
      <c r="AC109" s="137">
        <f>Engine!AD109</f>
        <v>0</v>
      </c>
      <c r="AD109" s="138">
        <f>Engine!AE109</f>
        <v>0</v>
      </c>
      <c r="AE109" s="133">
        <f>Engine!AF109</f>
        <v>68</v>
      </c>
      <c r="AF109" s="134">
        <f>Engine!AG109</f>
        <v>422</v>
      </c>
      <c r="AG109" s="134">
        <f>Engine!AH109</f>
        <v>70</v>
      </c>
      <c r="AH109" s="134">
        <f>Engine!AI109</f>
        <v>658</v>
      </c>
      <c r="AI109" s="134">
        <f>Engine!AJ109</f>
        <v>1120</v>
      </c>
      <c r="AJ109" s="134">
        <f>Engine!AK109</f>
        <v>746</v>
      </c>
      <c r="AK109" s="134">
        <f>Engine!AL109</f>
        <v>922</v>
      </c>
      <c r="AL109" s="135">
        <f>Engine!AM109</f>
        <v>3084</v>
      </c>
      <c r="AM109" s="139">
        <f>Engine!AN109</f>
        <v>0</v>
      </c>
      <c r="AN109" s="140">
        <f>Engine!AO109</f>
        <v>0</v>
      </c>
      <c r="AO109" s="140">
        <f>Engine!AP109</f>
        <v>0</v>
      </c>
      <c r="AP109" s="140">
        <f>Engine!AQ109</f>
        <v>0</v>
      </c>
      <c r="AQ109" s="140">
        <f>Engine!AR109</f>
        <v>0</v>
      </c>
      <c r="AR109" s="140">
        <f>Engine!AS109</f>
        <v>0</v>
      </c>
      <c r="AS109" s="140">
        <f>Engine!AT109</f>
        <v>0</v>
      </c>
      <c r="AT109" s="141">
        <f>Engine!AU109</f>
        <v>0</v>
      </c>
      <c r="AU109" s="142" t="str">
        <f>Engine!AV109</f>
        <v>Yes</v>
      </c>
      <c r="AV109" s="132" t="str">
        <f t="shared" si="1"/>
        <v/>
      </c>
    </row>
    <row r="110" spans="1:48" s="63" customFormat="1" ht="14.4" hidden="1" x14ac:dyDescent="0.3">
      <c r="A110" s="124">
        <f>Engine!A110</f>
        <v>11</v>
      </c>
      <c r="B110" s="125">
        <f>Engine!B110</f>
        <v>46235</v>
      </c>
      <c r="C110" s="126" t="str">
        <f>Engine!C110</f>
        <v>Saturday</v>
      </c>
      <c r="D110" s="126" t="str">
        <f>Engine!D110</f>
        <v>Portland Hearts of Pine</v>
      </c>
      <c r="E110" s="127">
        <f>Engine!E110</f>
        <v>0.79166666666666696</v>
      </c>
      <c r="F110" s="128" t="str">
        <f>Engine!F110</f>
        <v>B</v>
      </c>
      <c r="G110" s="129" t="str">
        <f>Engine!G110</f>
        <v>Promo2</v>
      </c>
      <c r="H110" s="130">
        <f>Engine!I110</f>
        <v>0</v>
      </c>
      <c r="I110" s="131">
        <f>Engine!J110</f>
        <v>0</v>
      </c>
      <c r="J110" s="131">
        <f>Engine!K110</f>
        <v>0</v>
      </c>
      <c r="K110" s="131">
        <f>Engine!L110</f>
        <v>0</v>
      </c>
      <c r="L110" s="131">
        <f>Engine!M110</f>
        <v>0</v>
      </c>
      <c r="M110" s="131">
        <f>Engine!N110</f>
        <v>0</v>
      </c>
      <c r="N110" s="132">
        <f>Engine!O110</f>
        <v>0</v>
      </c>
      <c r="O110" s="133">
        <f>Engine!P110</f>
        <v>68</v>
      </c>
      <c r="P110" s="134">
        <f>Engine!Q110</f>
        <v>422</v>
      </c>
      <c r="Q110" s="134">
        <f>Engine!R110</f>
        <v>70</v>
      </c>
      <c r="R110" s="134">
        <f>Engine!S110</f>
        <v>658</v>
      </c>
      <c r="S110" s="134">
        <f>Engine!T110</f>
        <v>1120</v>
      </c>
      <c r="T110" s="134">
        <f>Engine!U110</f>
        <v>746</v>
      </c>
      <c r="U110" s="134">
        <f>Engine!V110</f>
        <v>922</v>
      </c>
      <c r="V110" s="135">
        <f>Engine!W110</f>
        <v>4006</v>
      </c>
      <c r="W110" s="136">
        <f>Engine!X110</f>
        <v>0</v>
      </c>
      <c r="X110" s="137">
        <f>Engine!Y110</f>
        <v>0</v>
      </c>
      <c r="Y110" s="137">
        <f>Engine!Z110</f>
        <v>0</v>
      </c>
      <c r="Z110" s="137">
        <f>Engine!AA110</f>
        <v>0</v>
      </c>
      <c r="AA110" s="137">
        <f>Engine!AB110</f>
        <v>0</v>
      </c>
      <c r="AB110" s="137">
        <f>Engine!AC110</f>
        <v>0</v>
      </c>
      <c r="AC110" s="137">
        <f>Engine!AD110</f>
        <v>0</v>
      </c>
      <c r="AD110" s="138">
        <f>Engine!AE110</f>
        <v>0</v>
      </c>
      <c r="AE110" s="133">
        <f>Engine!AF110</f>
        <v>68</v>
      </c>
      <c r="AF110" s="134">
        <f>Engine!AG110</f>
        <v>422</v>
      </c>
      <c r="AG110" s="134">
        <f>Engine!AH110</f>
        <v>70</v>
      </c>
      <c r="AH110" s="134">
        <f>Engine!AI110</f>
        <v>658</v>
      </c>
      <c r="AI110" s="134">
        <f>Engine!AJ110</f>
        <v>1120</v>
      </c>
      <c r="AJ110" s="134">
        <f>Engine!AK110</f>
        <v>746</v>
      </c>
      <c r="AK110" s="134">
        <f>Engine!AL110</f>
        <v>922</v>
      </c>
      <c r="AL110" s="135">
        <f>Engine!AM110</f>
        <v>3084</v>
      </c>
      <c r="AM110" s="139">
        <f>Engine!AN110</f>
        <v>0</v>
      </c>
      <c r="AN110" s="140">
        <f>Engine!AO110</f>
        <v>0</v>
      </c>
      <c r="AO110" s="140">
        <f>Engine!AP110</f>
        <v>0</v>
      </c>
      <c r="AP110" s="140">
        <f>Engine!AQ110</f>
        <v>0</v>
      </c>
      <c r="AQ110" s="140">
        <f>Engine!AR110</f>
        <v>0</v>
      </c>
      <c r="AR110" s="140">
        <f>Engine!AS110</f>
        <v>0</v>
      </c>
      <c r="AS110" s="140">
        <f>Engine!AT110</f>
        <v>0</v>
      </c>
      <c r="AT110" s="141">
        <f>Engine!AU110</f>
        <v>0</v>
      </c>
      <c r="AU110" s="142" t="str">
        <f>Engine!AV110</f>
        <v>Yes</v>
      </c>
      <c r="AV110" s="132" t="str">
        <f t="shared" si="1"/>
        <v/>
      </c>
    </row>
    <row r="111" spans="1:48" s="63" customFormat="1" ht="14.4" hidden="1" x14ac:dyDescent="0.3">
      <c r="A111" s="124">
        <f>Engine!A111</f>
        <v>11</v>
      </c>
      <c r="B111" s="125">
        <f>Engine!B111</f>
        <v>46235</v>
      </c>
      <c r="C111" s="126" t="str">
        <f>Engine!C111</f>
        <v>Saturday</v>
      </c>
      <c r="D111" s="126" t="str">
        <f>Engine!D111</f>
        <v>Portland Hearts of Pine</v>
      </c>
      <c r="E111" s="127">
        <f>Engine!E111</f>
        <v>0.79166666666666696</v>
      </c>
      <c r="F111" s="128" t="str">
        <f>Engine!F111</f>
        <v>B</v>
      </c>
      <c r="G111" s="129" t="str">
        <f>Engine!G111</f>
        <v>Promo3</v>
      </c>
      <c r="H111" s="130">
        <f>Engine!I111</f>
        <v>0</v>
      </c>
      <c r="I111" s="131">
        <f>Engine!J111</f>
        <v>0</v>
      </c>
      <c r="J111" s="131">
        <f>Engine!K111</f>
        <v>0</v>
      </c>
      <c r="K111" s="131">
        <f>Engine!L111</f>
        <v>0</v>
      </c>
      <c r="L111" s="131">
        <f>Engine!M111</f>
        <v>0</v>
      </c>
      <c r="M111" s="131">
        <f>Engine!N111</f>
        <v>0</v>
      </c>
      <c r="N111" s="132">
        <f>Engine!O111</f>
        <v>0</v>
      </c>
      <c r="O111" s="133">
        <f>Engine!P111</f>
        <v>68</v>
      </c>
      <c r="P111" s="134">
        <f>Engine!Q111</f>
        <v>422</v>
      </c>
      <c r="Q111" s="134">
        <f>Engine!R111</f>
        <v>70</v>
      </c>
      <c r="R111" s="134">
        <f>Engine!S111</f>
        <v>658</v>
      </c>
      <c r="S111" s="134">
        <f>Engine!T111</f>
        <v>1120</v>
      </c>
      <c r="T111" s="134">
        <f>Engine!U111</f>
        <v>746</v>
      </c>
      <c r="U111" s="134">
        <f>Engine!V111</f>
        <v>922</v>
      </c>
      <c r="V111" s="135">
        <f>Engine!W111</f>
        <v>4006</v>
      </c>
      <c r="W111" s="136">
        <f>Engine!X111</f>
        <v>0</v>
      </c>
      <c r="X111" s="137">
        <f>Engine!Y111</f>
        <v>0</v>
      </c>
      <c r="Y111" s="137">
        <f>Engine!Z111</f>
        <v>0</v>
      </c>
      <c r="Z111" s="137">
        <f>Engine!AA111</f>
        <v>0</v>
      </c>
      <c r="AA111" s="137">
        <f>Engine!AB111</f>
        <v>0</v>
      </c>
      <c r="AB111" s="137">
        <f>Engine!AC111</f>
        <v>0</v>
      </c>
      <c r="AC111" s="137">
        <f>Engine!AD111</f>
        <v>0</v>
      </c>
      <c r="AD111" s="138">
        <f>Engine!AE111</f>
        <v>0</v>
      </c>
      <c r="AE111" s="133">
        <f>Engine!AF111</f>
        <v>68</v>
      </c>
      <c r="AF111" s="134">
        <f>Engine!AG111</f>
        <v>422</v>
      </c>
      <c r="AG111" s="134">
        <f>Engine!AH111</f>
        <v>70</v>
      </c>
      <c r="AH111" s="134">
        <f>Engine!AI111</f>
        <v>658</v>
      </c>
      <c r="AI111" s="134">
        <f>Engine!AJ111</f>
        <v>1120</v>
      </c>
      <c r="AJ111" s="134">
        <f>Engine!AK111</f>
        <v>746</v>
      </c>
      <c r="AK111" s="134">
        <f>Engine!AL111</f>
        <v>922</v>
      </c>
      <c r="AL111" s="135">
        <f>Engine!AM111</f>
        <v>3084</v>
      </c>
      <c r="AM111" s="139">
        <f>Engine!AN111</f>
        <v>0</v>
      </c>
      <c r="AN111" s="140">
        <f>Engine!AO111</f>
        <v>0</v>
      </c>
      <c r="AO111" s="140">
        <f>Engine!AP111</f>
        <v>0</v>
      </c>
      <c r="AP111" s="140">
        <f>Engine!AQ111</f>
        <v>0</v>
      </c>
      <c r="AQ111" s="140">
        <f>Engine!AR111</f>
        <v>0</v>
      </c>
      <c r="AR111" s="140">
        <f>Engine!AS111</f>
        <v>0</v>
      </c>
      <c r="AS111" s="140">
        <f>Engine!AT111</f>
        <v>0</v>
      </c>
      <c r="AT111" s="141">
        <f>Engine!AU111</f>
        <v>0</v>
      </c>
      <c r="AU111" s="142" t="str">
        <f>Engine!AV111</f>
        <v>Yes</v>
      </c>
      <c r="AV111" s="132" t="str">
        <f t="shared" si="1"/>
        <v/>
      </c>
    </row>
    <row r="112" spans="1:48" s="144" customFormat="1" ht="15.75" customHeight="1" thickBot="1" x14ac:dyDescent="0.35">
      <c r="A112" s="107">
        <f>Engine!A112</f>
        <v>11</v>
      </c>
      <c r="B112" s="108">
        <f>Engine!B112</f>
        <v>46235</v>
      </c>
      <c r="C112" s="109" t="str">
        <f>Engine!C112</f>
        <v>Saturday</v>
      </c>
      <c r="D112" s="109" t="str">
        <f>Engine!D112</f>
        <v>Portland Hearts of Pine</v>
      </c>
      <c r="E112" s="110">
        <f>Engine!E112</f>
        <v>0.79166666666666696</v>
      </c>
      <c r="F112" s="111" t="str">
        <f>Engine!F112</f>
        <v>B</v>
      </c>
      <c r="G112" s="112" t="str">
        <f>Engine!G112</f>
        <v>Totals</v>
      </c>
      <c r="H112" s="113" t="s">
        <v>39</v>
      </c>
      <c r="I112" s="114" t="s">
        <v>39</v>
      </c>
      <c r="J112" s="114" t="s">
        <v>39</v>
      </c>
      <c r="K112" s="114" t="s">
        <v>39</v>
      </c>
      <c r="L112" s="114" t="s">
        <v>39</v>
      </c>
      <c r="M112" s="114" t="s">
        <v>39</v>
      </c>
      <c r="N112" s="115" t="s">
        <v>39</v>
      </c>
      <c r="O112" s="116">
        <f>Engine!P112</f>
        <v>68</v>
      </c>
      <c r="P112" s="117">
        <f>Engine!Q112</f>
        <v>422</v>
      </c>
      <c r="Q112" s="117">
        <f>Engine!R112</f>
        <v>70</v>
      </c>
      <c r="R112" s="117">
        <f>Engine!S112</f>
        <v>658</v>
      </c>
      <c r="S112" s="117">
        <f>Engine!T112</f>
        <v>1120</v>
      </c>
      <c r="T112" s="117">
        <f>Engine!U112</f>
        <v>746</v>
      </c>
      <c r="U112" s="117">
        <f>Engine!V112</f>
        <v>922</v>
      </c>
      <c r="V112" s="118">
        <f>Engine!W112</f>
        <v>4006</v>
      </c>
      <c r="W112" s="116">
        <f>Engine!X112</f>
        <v>68</v>
      </c>
      <c r="X112" s="117">
        <f>Engine!Y112</f>
        <v>375</v>
      </c>
      <c r="Y112" s="117">
        <f>Engine!Z112</f>
        <v>70</v>
      </c>
      <c r="Z112" s="117">
        <f>Engine!AA112</f>
        <v>580</v>
      </c>
      <c r="AA112" s="117">
        <f>Engine!AB112</f>
        <v>995</v>
      </c>
      <c r="AB112" s="117">
        <f>Engine!AC112</f>
        <v>651</v>
      </c>
      <c r="AC112" s="117">
        <f>Engine!AD112</f>
        <v>811</v>
      </c>
      <c r="AD112" s="118">
        <f>Engine!AE112</f>
        <v>3550</v>
      </c>
      <c r="AE112" s="116">
        <f>Engine!AF112</f>
        <v>0</v>
      </c>
      <c r="AF112" s="117">
        <f>Engine!AG112</f>
        <v>47</v>
      </c>
      <c r="AG112" s="117">
        <f>Engine!AH112</f>
        <v>0</v>
      </c>
      <c r="AH112" s="117">
        <f>Engine!AI112</f>
        <v>78</v>
      </c>
      <c r="AI112" s="117">
        <f>Engine!AJ112</f>
        <v>125</v>
      </c>
      <c r="AJ112" s="117">
        <f>Engine!AK112</f>
        <v>95</v>
      </c>
      <c r="AK112" s="117">
        <f>Engine!AL112</f>
        <v>111</v>
      </c>
      <c r="AL112" s="118">
        <f>Engine!AM112</f>
        <v>3895</v>
      </c>
      <c r="AM112" s="119">
        <f>Engine!AN112</f>
        <v>4420</v>
      </c>
      <c r="AN112" s="120">
        <f>Engine!AO112</f>
        <v>24688</v>
      </c>
      <c r="AO112" s="120">
        <f>Engine!AP112</f>
        <v>3430</v>
      </c>
      <c r="AP112" s="120">
        <f>Engine!AQ112</f>
        <v>26862</v>
      </c>
      <c r="AQ112" s="120">
        <f>Engine!AR112</f>
        <v>26556</v>
      </c>
      <c r="AR112" s="120">
        <f>Engine!AS112</f>
        <v>11636</v>
      </c>
      <c r="AS112" s="120">
        <f>Engine!AT112</f>
        <v>11260</v>
      </c>
      <c r="AT112" s="121">
        <f>Engine!AU112</f>
        <v>108852</v>
      </c>
      <c r="AU112" s="122" t="str">
        <f>Engine!AV112</f>
        <v>Yes</v>
      </c>
      <c r="AV112" s="123">
        <f t="shared" si="1"/>
        <v>30.662535211267606</v>
      </c>
    </row>
    <row r="113" spans="1:48" s="63" customFormat="1" ht="15.75" customHeight="1" thickTop="1" x14ac:dyDescent="0.3">
      <c r="A113" s="124">
        <f>Engine!A113</f>
        <v>12</v>
      </c>
      <c r="B113" s="125">
        <f>Engine!B113</f>
        <v>46249</v>
      </c>
      <c r="C113" s="126" t="str">
        <f>Engine!C113</f>
        <v>Saturday</v>
      </c>
      <c r="D113" s="126" t="str">
        <f>Engine!D113</f>
        <v>One Knoxville SC</v>
      </c>
      <c r="E113" s="127">
        <f>Engine!E113</f>
        <v>0.79166666666666696</v>
      </c>
      <c r="F113" s="128" t="str">
        <f>Engine!F113</f>
        <v>B</v>
      </c>
      <c r="G113" s="129" t="str">
        <f>Engine!G113</f>
        <v>Season</v>
      </c>
      <c r="H113" s="130">
        <f>Engine!I113</f>
        <v>65</v>
      </c>
      <c r="I113" s="131">
        <f>Engine!J113</f>
        <v>55</v>
      </c>
      <c r="J113" s="131">
        <f>Engine!K113</f>
        <v>49</v>
      </c>
      <c r="K113" s="131">
        <f>Engine!L113</f>
        <v>39</v>
      </c>
      <c r="L113" s="131">
        <f>Engine!M113</f>
        <v>23</v>
      </c>
      <c r="M113" s="131">
        <f>Engine!N113</f>
        <v>15</v>
      </c>
      <c r="N113" s="132">
        <f>Engine!O113</f>
        <v>12</v>
      </c>
      <c r="O113" s="133">
        <f>Engine!P113</f>
        <v>68</v>
      </c>
      <c r="P113" s="134">
        <f>Engine!Q113</f>
        <v>422</v>
      </c>
      <c r="Q113" s="134">
        <f>Engine!R113</f>
        <v>70</v>
      </c>
      <c r="R113" s="134">
        <f>Engine!S113</f>
        <v>658</v>
      </c>
      <c r="S113" s="134">
        <f>Engine!T113</f>
        <v>1120</v>
      </c>
      <c r="T113" s="134">
        <f>Engine!U113</f>
        <v>746</v>
      </c>
      <c r="U113" s="134">
        <f>Engine!V113</f>
        <v>922</v>
      </c>
      <c r="V113" s="135">
        <f>Engine!W113</f>
        <v>4006</v>
      </c>
      <c r="W113" s="136">
        <f>Engine!X113</f>
        <v>68</v>
      </c>
      <c r="X113" s="137">
        <f>Engine!Y113</f>
        <v>106</v>
      </c>
      <c r="Y113" s="137">
        <f>Engine!Z113</f>
        <v>70</v>
      </c>
      <c r="Z113" s="137">
        <f>Engine!AA113</f>
        <v>132</v>
      </c>
      <c r="AA113" s="137">
        <f>Engine!AB113</f>
        <v>280</v>
      </c>
      <c r="AB113" s="137">
        <f>Engine!AC113</f>
        <v>112</v>
      </c>
      <c r="AC113" s="137">
        <f>Engine!AD113</f>
        <v>184</v>
      </c>
      <c r="AD113" s="138">
        <f>Engine!AE113</f>
        <v>952</v>
      </c>
      <c r="AE113" s="133">
        <f>Engine!AF113</f>
        <v>0</v>
      </c>
      <c r="AF113" s="134">
        <f>Engine!AG113</f>
        <v>316</v>
      </c>
      <c r="AG113" s="134">
        <f>Engine!AH113</f>
        <v>0</v>
      </c>
      <c r="AH113" s="134">
        <f>Engine!AI113</f>
        <v>526</v>
      </c>
      <c r="AI113" s="134">
        <f>Engine!AJ113</f>
        <v>840</v>
      </c>
      <c r="AJ113" s="134">
        <f>Engine!AK113</f>
        <v>634</v>
      </c>
      <c r="AK113" s="134">
        <f>Engine!AL113</f>
        <v>738</v>
      </c>
      <c r="AL113" s="135">
        <f>Engine!AM113</f>
        <v>3268</v>
      </c>
      <c r="AM113" s="139">
        <f>Engine!AN113</f>
        <v>4420</v>
      </c>
      <c r="AN113" s="140">
        <f>Engine!AO113</f>
        <v>5830</v>
      </c>
      <c r="AO113" s="140">
        <f>Engine!AP113</f>
        <v>3430</v>
      </c>
      <c r="AP113" s="140">
        <f>Engine!AQ113</f>
        <v>5148</v>
      </c>
      <c r="AQ113" s="140">
        <f>Engine!AR113</f>
        <v>6440</v>
      </c>
      <c r="AR113" s="140">
        <f>Engine!AS113</f>
        <v>1680</v>
      </c>
      <c r="AS113" s="140">
        <f>Engine!AT113</f>
        <v>2208</v>
      </c>
      <c r="AT113" s="141">
        <f>Engine!AU113</f>
        <v>29156</v>
      </c>
      <c r="AU113" s="142" t="str">
        <f>Engine!AV113</f>
        <v>Yes</v>
      </c>
      <c r="AV113" s="143">
        <f t="shared" si="1"/>
        <v>30.626050420168067</v>
      </c>
    </row>
    <row r="114" spans="1:48" s="63" customFormat="1" ht="14.4" x14ac:dyDescent="0.3">
      <c r="A114" s="124">
        <f>Engine!A114</f>
        <v>12</v>
      </c>
      <c r="B114" s="125">
        <f>Engine!B114</f>
        <v>46249</v>
      </c>
      <c r="C114" s="126" t="str">
        <f>Engine!C114</f>
        <v>Saturday</v>
      </c>
      <c r="D114" s="126" t="str">
        <f>Engine!D114</f>
        <v>One Knoxville SC</v>
      </c>
      <c r="E114" s="127">
        <f>Engine!E114</f>
        <v>0.79166666666666696</v>
      </c>
      <c r="F114" s="128" t="str">
        <f>Engine!F114</f>
        <v>B</v>
      </c>
      <c r="G114" s="129" t="str">
        <f>Engine!G114</f>
        <v>Group</v>
      </c>
      <c r="H114" s="130">
        <f>Engine!I114</f>
        <v>75</v>
      </c>
      <c r="I114" s="131">
        <f>Engine!J114</f>
        <v>63</v>
      </c>
      <c r="J114" s="131">
        <f>Engine!K114</f>
        <v>56.5</v>
      </c>
      <c r="K114" s="131">
        <f>Engine!L114</f>
        <v>45</v>
      </c>
      <c r="L114" s="131">
        <f>Engine!M114</f>
        <v>26.5</v>
      </c>
      <c r="M114" s="131">
        <f>Engine!N114</f>
        <v>17.5</v>
      </c>
      <c r="N114" s="132">
        <f>Engine!O114</f>
        <v>14</v>
      </c>
      <c r="O114" s="133">
        <f>Engine!P114</f>
        <v>68</v>
      </c>
      <c r="P114" s="134">
        <f>Engine!Q114</f>
        <v>422</v>
      </c>
      <c r="Q114" s="134">
        <f>Engine!R114</f>
        <v>70</v>
      </c>
      <c r="R114" s="134">
        <f>Engine!S114</f>
        <v>658</v>
      </c>
      <c r="S114" s="134">
        <f>Engine!T114</f>
        <v>1120</v>
      </c>
      <c r="T114" s="134">
        <f>Engine!U114</f>
        <v>746</v>
      </c>
      <c r="U114" s="134">
        <f>Engine!V114</f>
        <v>922</v>
      </c>
      <c r="V114" s="135">
        <f>Engine!W114</f>
        <v>4006</v>
      </c>
      <c r="W114" s="136">
        <f>Engine!X114</f>
        <v>0</v>
      </c>
      <c r="X114" s="137">
        <f>Engine!Y114</f>
        <v>0</v>
      </c>
      <c r="Y114" s="137">
        <f>Engine!Z114</f>
        <v>0</v>
      </c>
      <c r="Z114" s="137">
        <f>Engine!AA114</f>
        <v>84</v>
      </c>
      <c r="AA114" s="137">
        <f>Engine!AB114</f>
        <v>286</v>
      </c>
      <c r="AB114" s="137">
        <f>Engine!AC114</f>
        <v>222</v>
      </c>
      <c r="AC114" s="137">
        <f>Engine!AD114</f>
        <v>392</v>
      </c>
      <c r="AD114" s="138">
        <f>Engine!AE114</f>
        <v>984</v>
      </c>
      <c r="AE114" s="133">
        <f>Engine!AF114</f>
        <v>68</v>
      </c>
      <c r="AF114" s="134">
        <f>Engine!AG114</f>
        <v>422</v>
      </c>
      <c r="AG114" s="134">
        <f>Engine!AH114</f>
        <v>70</v>
      </c>
      <c r="AH114" s="134">
        <f>Engine!AI114</f>
        <v>574</v>
      </c>
      <c r="AI114" s="134">
        <f>Engine!AJ114</f>
        <v>834</v>
      </c>
      <c r="AJ114" s="134">
        <f>Engine!AK114</f>
        <v>524</v>
      </c>
      <c r="AK114" s="134">
        <f>Engine!AL114</f>
        <v>530</v>
      </c>
      <c r="AL114" s="135">
        <f>Engine!AM114</f>
        <v>3476</v>
      </c>
      <c r="AM114" s="139">
        <f>Engine!AN114</f>
        <v>0</v>
      </c>
      <c r="AN114" s="140">
        <f>Engine!AO114</f>
        <v>0</v>
      </c>
      <c r="AO114" s="140">
        <f>Engine!AP114</f>
        <v>0</v>
      </c>
      <c r="AP114" s="140">
        <f>Engine!AQ114</f>
        <v>3780</v>
      </c>
      <c r="AQ114" s="140">
        <f>Engine!AR114</f>
        <v>7579</v>
      </c>
      <c r="AR114" s="140">
        <f>Engine!AS114</f>
        <v>3885</v>
      </c>
      <c r="AS114" s="140">
        <f>Engine!AT114</f>
        <v>5488</v>
      </c>
      <c r="AT114" s="141">
        <f>Engine!AU114</f>
        <v>20732</v>
      </c>
      <c r="AU114" s="142" t="str">
        <f>Engine!AV114</f>
        <v>Yes</v>
      </c>
      <c r="AV114" s="143">
        <f t="shared" si="1"/>
        <v>21.069105691056912</v>
      </c>
    </row>
    <row r="115" spans="1:48" s="63" customFormat="1" ht="14.4" x14ac:dyDescent="0.3">
      <c r="A115" s="124">
        <f>Engine!A115</f>
        <v>12</v>
      </c>
      <c r="B115" s="125">
        <f>Engine!B115</f>
        <v>46249</v>
      </c>
      <c r="C115" s="126" t="str">
        <f>Engine!C115</f>
        <v>Saturday</v>
      </c>
      <c r="D115" s="126" t="str">
        <f>Engine!D115</f>
        <v>One Knoxville SC</v>
      </c>
      <c r="E115" s="127">
        <f>Engine!E115</f>
        <v>0.79166666666666696</v>
      </c>
      <c r="F115" s="128" t="str">
        <f>Engine!F115</f>
        <v>B</v>
      </c>
      <c r="G115" s="129" t="str">
        <f>Engine!G115</f>
        <v>Single</v>
      </c>
      <c r="H115" s="130">
        <f>Engine!I115</f>
        <v>81.5</v>
      </c>
      <c r="I115" s="131">
        <f>Engine!J115</f>
        <v>69</v>
      </c>
      <c r="J115" s="131">
        <f>Engine!K115</f>
        <v>61.5</v>
      </c>
      <c r="K115" s="131">
        <f>Engine!L115</f>
        <v>49</v>
      </c>
      <c r="L115" s="131">
        <f>Engine!M115</f>
        <v>29</v>
      </c>
      <c r="M115" s="131">
        <f>Engine!N115</f>
        <v>19</v>
      </c>
      <c r="N115" s="132">
        <f>Engine!O115</f>
        <v>15</v>
      </c>
      <c r="O115" s="133">
        <f>Engine!P115</f>
        <v>68</v>
      </c>
      <c r="P115" s="134">
        <f>Engine!Q115</f>
        <v>422</v>
      </c>
      <c r="Q115" s="134">
        <f>Engine!R115</f>
        <v>70</v>
      </c>
      <c r="R115" s="134">
        <f>Engine!S115</f>
        <v>658</v>
      </c>
      <c r="S115" s="134">
        <f>Engine!T115</f>
        <v>1120</v>
      </c>
      <c r="T115" s="134">
        <f>Engine!U115</f>
        <v>746</v>
      </c>
      <c r="U115" s="134">
        <f>Engine!V115</f>
        <v>922</v>
      </c>
      <c r="V115" s="135">
        <f>Engine!W115</f>
        <v>4006</v>
      </c>
      <c r="W115" s="136">
        <f>Engine!X115</f>
        <v>0</v>
      </c>
      <c r="X115" s="137">
        <f>Engine!Y115</f>
        <v>215</v>
      </c>
      <c r="Y115" s="137">
        <f>Engine!Z115</f>
        <v>0</v>
      </c>
      <c r="Z115" s="137">
        <f>Engine!AA115</f>
        <v>336</v>
      </c>
      <c r="AA115" s="137">
        <f>Engine!AB115</f>
        <v>381</v>
      </c>
      <c r="AB115" s="137">
        <f>Engine!AC115</f>
        <v>285</v>
      </c>
      <c r="AC115" s="137">
        <f>Engine!AD115</f>
        <v>196</v>
      </c>
      <c r="AD115" s="138">
        <f>Engine!AE115</f>
        <v>1413</v>
      </c>
      <c r="AE115" s="133">
        <f>Engine!AF115</f>
        <v>68</v>
      </c>
      <c r="AF115" s="134">
        <f>Engine!AG115</f>
        <v>207</v>
      </c>
      <c r="AG115" s="134">
        <f>Engine!AH115</f>
        <v>70</v>
      </c>
      <c r="AH115" s="134">
        <f>Engine!AI115</f>
        <v>322</v>
      </c>
      <c r="AI115" s="134">
        <f>Engine!AJ115</f>
        <v>739</v>
      </c>
      <c r="AJ115" s="134">
        <f>Engine!AK115</f>
        <v>461</v>
      </c>
      <c r="AK115" s="134">
        <f>Engine!AL115</f>
        <v>726</v>
      </c>
      <c r="AL115" s="135">
        <f>Engine!AM115</f>
        <v>3280</v>
      </c>
      <c r="AM115" s="139">
        <f>Engine!AN115</f>
        <v>0</v>
      </c>
      <c r="AN115" s="140">
        <f>Engine!AO115</f>
        <v>14835</v>
      </c>
      <c r="AO115" s="140">
        <f>Engine!AP115</f>
        <v>0</v>
      </c>
      <c r="AP115" s="140">
        <f>Engine!AQ115</f>
        <v>16464</v>
      </c>
      <c r="AQ115" s="140">
        <f>Engine!AR115</f>
        <v>11049</v>
      </c>
      <c r="AR115" s="140">
        <f>Engine!AS115</f>
        <v>5415</v>
      </c>
      <c r="AS115" s="140">
        <f>Engine!AT115</f>
        <v>2940</v>
      </c>
      <c r="AT115" s="141">
        <f>Engine!AU115</f>
        <v>50703</v>
      </c>
      <c r="AU115" s="142" t="str">
        <f>Engine!AV115</f>
        <v>Yes</v>
      </c>
      <c r="AV115" s="143">
        <f t="shared" si="1"/>
        <v>35.883227176220807</v>
      </c>
    </row>
    <row r="116" spans="1:48" s="63" customFormat="1" ht="14.4" x14ac:dyDescent="0.3">
      <c r="A116" s="124">
        <f>Engine!A116</f>
        <v>12</v>
      </c>
      <c r="B116" s="125">
        <f>Engine!B116</f>
        <v>46249</v>
      </c>
      <c r="C116" s="126" t="str">
        <f>Engine!C116</f>
        <v>Saturday</v>
      </c>
      <c r="D116" s="126" t="str">
        <f>Engine!D116</f>
        <v>One Knoxville SC</v>
      </c>
      <c r="E116" s="127">
        <f>Engine!E116</f>
        <v>0.79166666666666696</v>
      </c>
      <c r="F116" s="128" t="str">
        <f>Engine!F116</f>
        <v>B</v>
      </c>
      <c r="G116" s="129" t="str">
        <f>Engine!G116</f>
        <v>Matchday</v>
      </c>
      <c r="H116" s="130">
        <f>Engine!I116</f>
        <v>88</v>
      </c>
      <c r="I116" s="131">
        <f>Engine!J116</f>
        <v>74.5</v>
      </c>
      <c r="J116" s="131">
        <f>Engine!K116</f>
        <v>66</v>
      </c>
      <c r="K116" s="131">
        <f>Engine!L116</f>
        <v>52.5</v>
      </c>
      <c r="L116" s="131">
        <f>Engine!M116</f>
        <v>31</v>
      </c>
      <c r="M116" s="131">
        <f>Engine!N116</f>
        <v>20.5</v>
      </c>
      <c r="N116" s="132">
        <f>Engine!O116</f>
        <v>16</v>
      </c>
      <c r="O116" s="133">
        <f>Engine!P116</f>
        <v>68</v>
      </c>
      <c r="P116" s="134">
        <f>Engine!Q116</f>
        <v>422</v>
      </c>
      <c r="Q116" s="134">
        <f>Engine!R116</f>
        <v>70</v>
      </c>
      <c r="R116" s="134">
        <f>Engine!S116</f>
        <v>658</v>
      </c>
      <c r="S116" s="134">
        <f>Engine!T116</f>
        <v>1120</v>
      </c>
      <c r="T116" s="134">
        <f>Engine!U116</f>
        <v>746</v>
      </c>
      <c r="U116" s="134">
        <f>Engine!V116</f>
        <v>922</v>
      </c>
      <c r="V116" s="135">
        <f>Engine!W116</f>
        <v>4006</v>
      </c>
      <c r="W116" s="136">
        <f>Engine!X116</f>
        <v>0</v>
      </c>
      <c r="X116" s="137">
        <f>Engine!Y116</f>
        <v>54</v>
      </c>
      <c r="Y116" s="137">
        <f>Engine!Z116</f>
        <v>0</v>
      </c>
      <c r="Z116" s="137">
        <f>Engine!AA116</f>
        <v>28</v>
      </c>
      <c r="AA116" s="137">
        <f>Engine!AB116</f>
        <v>48</v>
      </c>
      <c r="AB116" s="137">
        <f>Engine!AC116</f>
        <v>32</v>
      </c>
      <c r="AC116" s="137">
        <f>Engine!AD116</f>
        <v>39</v>
      </c>
      <c r="AD116" s="138">
        <f>Engine!AE116</f>
        <v>201</v>
      </c>
      <c r="AE116" s="133">
        <f>Engine!AF116</f>
        <v>68</v>
      </c>
      <c r="AF116" s="134">
        <f>Engine!AG116</f>
        <v>368</v>
      </c>
      <c r="AG116" s="134">
        <f>Engine!AH116</f>
        <v>70</v>
      </c>
      <c r="AH116" s="134">
        <f>Engine!AI116</f>
        <v>630</v>
      </c>
      <c r="AI116" s="134">
        <f>Engine!AJ116</f>
        <v>1072</v>
      </c>
      <c r="AJ116" s="134">
        <f>Engine!AK116</f>
        <v>714</v>
      </c>
      <c r="AK116" s="134">
        <f>Engine!AL116</f>
        <v>883</v>
      </c>
      <c r="AL116" s="135">
        <f>Engine!AM116</f>
        <v>3123</v>
      </c>
      <c r="AM116" s="139">
        <f>Engine!AN116</f>
        <v>0</v>
      </c>
      <c r="AN116" s="140">
        <f>Engine!AO116</f>
        <v>4023</v>
      </c>
      <c r="AO116" s="140">
        <f>Engine!AP116</f>
        <v>0</v>
      </c>
      <c r="AP116" s="140">
        <f>Engine!AQ116</f>
        <v>1470</v>
      </c>
      <c r="AQ116" s="140">
        <f>Engine!AR116</f>
        <v>1488</v>
      </c>
      <c r="AR116" s="140">
        <f>Engine!AS116</f>
        <v>656</v>
      </c>
      <c r="AS116" s="140">
        <f>Engine!AT116</f>
        <v>624</v>
      </c>
      <c r="AT116" s="141">
        <f>Engine!AU116</f>
        <v>8261</v>
      </c>
      <c r="AU116" s="142" t="str">
        <f>Engine!AV116</f>
        <v>Yes</v>
      </c>
      <c r="AV116" s="143">
        <f t="shared" si="1"/>
        <v>41.099502487562191</v>
      </c>
    </row>
    <row r="117" spans="1:48" s="63" customFormat="1" ht="14.4" hidden="1" x14ac:dyDescent="0.3">
      <c r="A117" s="124">
        <f>Engine!A117</f>
        <v>12</v>
      </c>
      <c r="B117" s="125">
        <f>Engine!B117</f>
        <v>46249</v>
      </c>
      <c r="C117" s="126" t="str">
        <f>Engine!C117</f>
        <v>Saturday</v>
      </c>
      <c r="D117" s="126" t="str">
        <f>Engine!D117</f>
        <v>One Knoxville SC</v>
      </c>
      <c r="E117" s="127">
        <f>Engine!E117</f>
        <v>0.79166666666666696</v>
      </c>
      <c r="F117" s="128" t="str">
        <f>Engine!F117</f>
        <v>B</v>
      </c>
      <c r="G117" s="129" t="str">
        <f>Engine!G117</f>
        <v>Sponsor</v>
      </c>
      <c r="H117" s="130">
        <f>Engine!I117</f>
        <v>65</v>
      </c>
      <c r="I117" s="131">
        <f>Engine!J117</f>
        <v>55</v>
      </c>
      <c r="J117" s="131">
        <f>Engine!K117</f>
        <v>49</v>
      </c>
      <c r="K117" s="131">
        <f>Engine!L117</f>
        <v>39</v>
      </c>
      <c r="L117" s="131">
        <f>Engine!M117</f>
        <v>23</v>
      </c>
      <c r="M117" s="131">
        <f>Engine!N117</f>
        <v>15</v>
      </c>
      <c r="N117" s="132">
        <f>Engine!O117</f>
        <v>12</v>
      </c>
      <c r="O117" s="133">
        <f>Engine!P117</f>
        <v>68</v>
      </c>
      <c r="P117" s="134">
        <f>Engine!Q117</f>
        <v>422</v>
      </c>
      <c r="Q117" s="134">
        <f>Engine!R117</f>
        <v>70</v>
      </c>
      <c r="R117" s="134">
        <f>Engine!S117</f>
        <v>658</v>
      </c>
      <c r="S117" s="134">
        <f>Engine!T117</f>
        <v>1120</v>
      </c>
      <c r="T117" s="134">
        <f>Engine!U117</f>
        <v>746</v>
      </c>
      <c r="U117" s="134">
        <f>Engine!V117</f>
        <v>922</v>
      </c>
      <c r="V117" s="135">
        <f>Engine!W117</f>
        <v>4006</v>
      </c>
      <c r="W117" s="136">
        <f>Engine!X117</f>
        <v>0</v>
      </c>
      <c r="X117" s="137">
        <f>Engine!Y117</f>
        <v>0</v>
      </c>
      <c r="Y117" s="137">
        <f>Engine!Z117</f>
        <v>0</v>
      </c>
      <c r="Z117" s="137">
        <f>Engine!AA117</f>
        <v>0</v>
      </c>
      <c r="AA117" s="137">
        <f>Engine!AB117</f>
        <v>0</v>
      </c>
      <c r="AB117" s="137">
        <f>Engine!AC117</f>
        <v>0</v>
      </c>
      <c r="AC117" s="137">
        <f>Engine!AD117</f>
        <v>0</v>
      </c>
      <c r="AD117" s="138">
        <f>Engine!AE117</f>
        <v>0</v>
      </c>
      <c r="AE117" s="133">
        <f>Engine!AF117</f>
        <v>68</v>
      </c>
      <c r="AF117" s="134">
        <f>Engine!AG117</f>
        <v>422</v>
      </c>
      <c r="AG117" s="134">
        <f>Engine!AH117</f>
        <v>70</v>
      </c>
      <c r="AH117" s="134">
        <f>Engine!AI117</f>
        <v>658</v>
      </c>
      <c r="AI117" s="134">
        <f>Engine!AJ117</f>
        <v>1120</v>
      </c>
      <c r="AJ117" s="134">
        <f>Engine!AK117</f>
        <v>746</v>
      </c>
      <c r="AK117" s="134">
        <f>Engine!AL117</f>
        <v>922</v>
      </c>
      <c r="AL117" s="135">
        <f>Engine!AM117</f>
        <v>3084</v>
      </c>
      <c r="AM117" s="139">
        <f>Engine!AN117</f>
        <v>0</v>
      </c>
      <c r="AN117" s="140">
        <f>Engine!AO117</f>
        <v>0</v>
      </c>
      <c r="AO117" s="140">
        <f>Engine!AP117</f>
        <v>0</v>
      </c>
      <c r="AP117" s="140">
        <f>Engine!AQ117</f>
        <v>0</v>
      </c>
      <c r="AQ117" s="140">
        <f>Engine!AR117</f>
        <v>0</v>
      </c>
      <c r="AR117" s="140">
        <f>Engine!AS117</f>
        <v>0</v>
      </c>
      <c r="AS117" s="140">
        <f>Engine!AT117</f>
        <v>0</v>
      </c>
      <c r="AT117" s="141">
        <f>Engine!AU117</f>
        <v>0</v>
      </c>
      <c r="AU117" s="142" t="str">
        <f>Engine!AV117</f>
        <v>Yes</v>
      </c>
      <c r="AV117" s="132" t="str">
        <f t="shared" si="1"/>
        <v/>
      </c>
    </row>
    <row r="118" spans="1:48" s="63" customFormat="1" ht="14.4" hidden="1" x14ac:dyDescent="0.3">
      <c r="A118" s="124">
        <f>Engine!A118</f>
        <v>12</v>
      </c>
      <c r="B118" s="125">
        <f>Engine!B118</f>
        <v>46249</v>
      </c>
      <c r="C118" s="126" t="str">
        <f>Engine!C118</f>
        <v>Saturday</v>
      </c>
      <c r="D118" s="126" t="str">
        <f>Engine!D118</f>
        <v>One Knoxville SC</v>
      </c>
      <c r="E118" s="127">
        <f>Engine!E118</f>
        <v>0.79166666666666696</v>
      </c>
      <c r="F118" s="128" t="str">
        <f>Engine!F118</f>
        <v>B</v>
      </c>
      <c r="G118" s="129" t="str">
        <f>Engine!G118</f>
        <v>Comp</v>
      </c>
      <c r="H118" s="130">
        <f>Engine!I118</f>
        <v>0</v>
      </c>
      <c r="I118" s="131">
        <f>Engine!J118</f>
        <v>0</v>
      </c>
      <c r="J118" s="131">
        <f>Engine!K118</f>
        <v>0</v>
      </c>
      <c r="K118" s="131">
        <f>Engine!L118</f>
        <v>0</v>
      </c>
      <c r="L118" s="131">
        <f>Engine!M118</f>
        <v>0</v>
      </c>
      <c r="M118" s="131">
        <f>Engine!N118</f>
        <v>0</v>
      </c>
      <c r="N118" s="132">
        <f>Engine!O118</f>
        <v>0</v>
      </c>
      <c r="O118" s="133">
        <f>Engine!P118</f>
        <v>68</v>
      </c>
      <c r="P118" s="134">
        <f>Engine!Q118</f>
        <v>422</v>
      </c>
      <c r="Q118" s="134">
        <f>Engine!R118</f>
        <v>70</v>
      </c>
      <c r="R118" s="134">
        <f>Engine!S118</f>
        <v>658</v>
      </c>
      <c r="S118" s="134">
        <f>Engine!T118</f>
        <v>1120</v>
      </c>
      <c r="T118" s="134">
        <f>Engine!U118</f>
        <v>746</v>
      </c>
      <c r="U118" s="134">
        <f>Engine!V118</f>
        <v>922</v>
      </c>
      <c r="V118" s="135">
        <f>Engine!W118</f>
        <v>4006</v>
      </c>
      <c r="W118" s="136">
        <f>Engine!X118</f>
        <v>0</v>
      </c>
      <c r="X118" s="137">
        <f>Engine!Y118</f>
        <v>0</v>
      </c>
      <c r="Y118" s="137">
        <f>Engine!Z118</f>
        <v>0</v>
      </c>
      <c r="Z118" s="137">
        <f>Engine!AA118</f>
        <v>0</v>
      </c>
      <c r="AA118" s="137">
        <f>Engine!AB118</f>
        <v>0</v>
      </c>
      <c r="AB118" s="137">
        <f>Engine!AC118</f>
        <v>0</v>
      </c>
      <c r="AC118" s="137">
        <f>Engine!AD118</f>
        <v>0</v>
      </c>
      <c r="AD118" s="138">
        <f>Engine!AE118</f>
        <v>0</v>
      </c>
      <c r="AE118" s="133">
        <f>Engine!AF118</f>
        <v>68</v>
      </c>
      <c r="AF118" s="134">
        <f>Engine!AG118</f>
        <v>422</v>
      </c>
      <c r="AG118" s="134">
        <f>Engine!AH118</f>
        <v>70</v>
      </c>
      <c r="AH118" s="134">
        <f>Engine!AI118</f>
        <v>658</v>
      </c>
      <c r="AI118" s="134">
        <f>Engine!AJ118</f>
        <v>1120</v>
      </c>
      <c r="AJ118" s="134">
        <f>Engine!AK118</f>
        <v>746</v>
      </c>
      <c r="AK118" s="134">
        <f>Engine!AL118</f>
        <v>922</v>
      </c>
      <c r="AL118" s="135">
        <f>Engine!AM118</f>
        <v>3084</v>
      </c>
      <c r="AM118" s="139">
        <f>Engine!AN118</f>
        <v>0</v>
      </c>
      <c r="AN118" s="140">
        <f>Engine!AO118</f>
        <v>0</v>
      </c>
      <c r="AO118" s="140">
        <f>Engine!AP118</f>
        <v>0</v>
      </c>
      <c r="AP118" s="140">
        <f>Engine!AQ118</f>
        <v>0</v>
      </c>
      <c r="AQ118" s="140">
        <f>Engine!AR118</f>
        <v>0</v>
      </c>
      <c r="AR118" s="140">
        <f>Engine!AS118</f>
        <v>0</v>
      </c>
      <c r="AS118" s="140">
        <f>Engine!AT118</f>
        <v>0</v>
      </c>
      <c r="AT118" s="141">
        <f>Engine!AU118</f>
        <v>0</v>
      </c>
      <c r="AU118" s="142" t="str">
        <f>Engine!AV118</f>
        <v>Yes</v>
      </c>
      <c r="AV118" s="132" t="str">
        <f t="shared" si="1"/>
        <v/>
      </c>
    </row>
    <row r="119" spans="1:48" s="63" customFormat="1" ht="14.4" hidden="1" x14ac:dyDescent="0.3">
      <c r="A119" s="124">
        <f>Engine!A119</f>
        <v>12</v>
      </c>
      <c r="B119" s="125">
        <f>Engine!B119</f>
        <v>46249</v>
      </c>
      <c r="C119" s="126" t="str">
        <f>Engine!C119</f>
        <v>Saturday</v>
      </c>
      <c r="D119" s="126" t="str">
        <f>Engine!D119</f>
        <v>One Knoxville SC</v>
      </c>
      <c r="E119" s="127">
        <f>Engine!E119</f>
        <v>0.79166666666666696</v>
      </c>
      <c r="F119" s="128" t="str">
        <f>Engine!F119</f>
        <v>B</v>
      </c>
      <c r="G119" s="129" t="str">
        <f>Engine!G119</f>
        <v>Promo1</v>
      </c>
      <c r="H119" s="130">
        <f>Engine!I119</f>
        <v>0</v>
      </c>
      <c r="I119" s="131">
        <f>Engine!J119</f>
        <v>0</v>
      </c>
      <c r="J119" s="131">
        <f>Engine!K119</f>
        <v>0</v>
      </c>
      <c r="K119" s="131">
        <f>Engine!L119</f>
        <v>0</v>
      </c>
      <c r="L119" s="131">
        <f>Engine!M119</f>
        <v>0</v>
      </c>
      <c r="M119" s="131">
        <f>Engine!N119</f>
        <v>0</v>
      </c>
      <c r="N119" s="132">
        <f>Engine!O119</f>
        <v>0</v>
      </c>
      <c r="O119" s="133">
        <f>Engine!P119</f>
        <v>68</v>
      </c>
      <c r="P119" s="134">
        <f>Engine!Q119</f>
        <v>422</v>
      </c>
      <c r="Q119" s="134">
        <f>Engine!R119</f>
        <v>70</v>
      </c>
      <c r="R119" s="134">
        <f>Engine!S119</f>
        <v>658</v>
      </c>
      <c r="S119" s="134">
        <f>Engine!T119</f>
        <v>1120</v>
      </c>
      <c r="T119" s="134">
        <f>Engine!U119</f>
        <v>746</v>
      </c>
      <c r="U119" s="134">
        <f>Engine!V119</f>
        <v>922</v>
      </c>
      <c r="V119" s="135">
        <f>Engine!W119</f>
        <v>4006</v>
      </c>
      <c r="W119" s="136">
        <f>Engine!X119</f>
        <v>0</v>
      </c>
      <c r="X119" s="137">
        <f>Engine!Y119</f>
        <v>0</v>
      </c>
      <c r="Y119" s="137">
        <f>Engine!Z119</f>
        <v>0</v>
      </c>
      <c r="Z119" s="137">
        <f>Engine!AA119</f>
        <v>0</v>
      </c>
      <c r="AA119" s="137">
        <f>Engine!AB119</f>
        <v>0</v>
      </c>
      <c r="AB119" s="137">
        <f>Engine!AC119</f>
        <v>0</v>
      </c>
      <c r="AC119" s="137">
        <f>Engine!AD119</f>
        <v>0</v>
      </c>
      <c r="AD119" s="138">
        <f>Engine!AE119</f>
        <v>0</v>
      </c>
      <c r="AE119" s="133">
        <f>Engine!AF119</f>
        <v>68</v>
      </c>
      <c r="AF119" s="134">
        <f>Engine!AG119</f>
        <v>422</v>
      </c>
      <c r="AG119" s="134">
        <f>Engine!AH119</f>
        <v>70</v>
      </c>
      <c r="AH119" s="134">
        <f>Engine!AI119</f>
        <v>658</v>
      </c>
      <c r="AI119" s="134">
        <f>Engine!AJ119</f>
        <v>1120</v>
      </c>
      <c r="AJ119" s="134">
        <f>Engine!AK119</f>
        <v>746</v>
      </c>
      <c r="AK119" s="134">
        <f>Engine!AL119</f>
        <v>922</v>
      </c>
      <c r="AL119" s="135">
        <f>Engine!AM119</f>
        <v>3084</v>
      </c>
      <c r="AM119" s="139">
        <f>Engine!AN119</f>
        <v>0</v>
      </c>
      <c r="AN119" s="140">
        <f>Engine!AO119</f>
        <v>0</v>
      </c>
      <c r="AO119" s="140">
        <f>Engine!AP119</f>
        <v>0</v>
      </c>
      <c r="AP119" s="140">
        <f>Engine!AQ119</f>
        <v>0</v>
      </c>
      <c r="AQ119" s="140">
        <f>Engine!AR119</f>
        <v>0</v>
      </c>
      <c r="AR119" s="140">
        <f>Engine!AS119</f>
        <v>0</v>
      </c>
      <c r="AS119" s="140">
        <f>Engine!AT119</f>
        <v>0</v>
      </c>
      <c r="AT119" s="141">
        <f>Engine!AU119</f>
        <v>0</v>
      </c>
      <c r="AU119" s="142" t="str">
        <f>Engine!AV119</f>
        <v>Yes</v>
      </c>
      <c r="AV119" s="132" t="str">
        <f t="shared" si="1"/>
        <v/>
      </c>
    </row>
    <row r="120" spans="1:48" s="63" customFormat="1" ht="14.4" hidden="1" x14ac:dyDescent="0.3">
      <c r="A120" s="124">
        <f>Engine!A120</f>
        <v>12</v>
      </c>
      <c r="B120" s="125">
        <f>Engine!B120</f>
        <v>46249</v>
      </c>
      <c r="C120" s="126" t="str">
        <f>Engine!C120</f>
        <v>Saturday</v>
      </c>
      <c r="D120" s="126" t="str">
        <f>Engine!D120</f>
        <v>One Knoxville SC</v>
      </c>
      <c r="E120" s="127">
        <f>Engine!E120</f>
        <v>0.79166666666666696</v>
      </c>
      <c r="F120" s="128" t="str">
        <f>Engine!F120</f>
        <v>B</v>
      </c>
      <c r="G120" s="129" t="str">
        <f>Engine!G120</f>
        <v>Promo2</v>
      </c>
      <c r="H120" s="130">
        <f>Engine!I120</f>
        <v>0</v>
      </c>
      <c r="I120" s="131">
        <f>Engine!J120</f>
        <v>0</v>
      </c>
      <c r="J120" s="131">
        <f>Engine!K120</f>
        <v>0</v>
      </c>
      <c r="K120" s="131">
        <f>Engine!L120</f>
        <v>0</v>
      </c>
      <c r="L120" s="131">
        <f>Engine!M120</f>
        <v>0</v>
      </c>
      <c r="M120" s="131">
        <f>Engine!N120</f>
        <v>0</v>
      </c>
      <c r="N120" s="132">
        <f>Engine!O120</f>
        <v>0</v>
      </c>
      <c r="O120" s="133">
        <f>Engine!P120</f>
        <v>68</v>
      </c>
      <c r="P120" s="134">
        <f>Engine!Q120</f>
        <v>422</v>
      </c>
      <c r="Q120" s="134">
        <f>Engine!R120</f>
        <v>70</v>
      </c>
      <c r="R120" s="134">
        <f>Engine!S120</f>
        <v>658</v>
      </c>
      <c r="S120" s="134">
        <f>Engine!T120</f>
        <v>1120</v>
      </c>
      <c r="T120" s="134">
        <f>Engine!U120</f>
        <v>746</v>
      </c>
      <c r="U120" s="134">
        <f>Engine!V120</f>
        <v>922</v>
      </c>
      <c r="V120" s="135">
        <f>Engine!W120</f>
        <v>4006</v>
      </c>
      <c r="W120" s="136">
        <f>Engine!X120</f>
        <v>0</v>
      </c>
      <c r="X120" s="137">
        <f>Engine!Y120</f>
        <v>0</v>
      </c>
      <c r="Y120" s="137">
        <f>Engine!Z120</f>
        <v>0</v>
      </c>
      <c r="Z120" s="137">
        <f>Engine!AA120</f>
        <v>0</v>
      </c>
      <c r="AA120" s="137">
        <f>Engine!AB120</f>
        <v>0</v>
      </c>
      <c r="AB120" s="137">
        <f>Engine!AC120</f>
        <v>0</v>
      </c>
      <c r="AC120" s="137">
        <f>Engine!AD120</f>
        <v>0</v>
      </c>
      <c r="AD120" s="138">
        <f>Engine!AE120</f>
        <v>0</v>
      </c>
      <c r="AE120" s="133">
        <f>Engine!AF120</f>
        <v>68</v>
      </c>
      <c r="AF120" s="134">
        <f>Engine!AG120</f>
        <v>422</v>
      </c>
      <c r="AG120" s="134">
        <f>Engine!AH120</f>
        <v>70</v>
      </c>
      <c r="AH120" s="134">
        <f>Engine!AI120</f>
        <v>658</v>
      </c>
      <c r="AI120" s="134">
        <f>Engine!AJ120</f>
        <v>1120</v>
      </c>
      <c r="AJ120" s="134">
        <f>Engine!AK120</f>
        <v>746</v>
      </c>
      <c r="AK120" s="134">
        <f>Engine!AL120</f>
        <v>922</v>
      </c>
      <c r="AL120" s="135">
        <f>Engine!AM120</f>
        <v>3084</v>
      </c>
      <c r="AM120" s="139">
        <f>Engine!AN120</f>
        <v>0</v>
      </c>
      <c r="AN120" s="140">
        <f>Engine!AO120</f>
        <v>0</v>
      </c>
      <c r="AO120" s="140">
        <f>Engine!AP120</f>
        <v>0</v>
      </c>
      <c r="AP120" s="140">
        <f>Engine!AQ120</f>
        <v>0</v>
      </c>
      <c r="AQ120" s="140">
        <f>Engine!AR120</f>
        <v>0</v>
      </c>
      <c r="AR120" s="140">
        <f>Engine!AS120</f>
        <v>0</v>
      </c>
      <c r="AS120" s="140">
        <f>Engine!AT120</f>
        <v>0</v>
      </c>
      <c r="AT120" s="141">
        <f>Engine!AU120</f>
        <v>0</v>
      </c>
      <c r="AU120" s="142" t="str">
        <f>Engine!AV120</f>
        <v>Yes</v>
      </c>
      <c r="AV120" s="132" t="str">
        <f t="shared" si="1"/>
        <v/>
      </c>
    </row>
    <row r="121" spans="1:48" s="63" customFormat="1" ht="14.4" hidden="1" x14ac:dyDescent="0.3">
      <c r="A121" s="124">
        <f>Engine!A121</f>
        <v>12</v>
      </c>
      <c r="B121" s="125">
        <f>Engine!B121</f>
        <v>46249</v>
      </c>
      <c r="C121" s="126" t="str">
        <f>Engine!C121</f>
        <v>Saturday</v>
      </c>
      <c r="D121" s="126" t="str">
        <f>Engine!D121</f>
        <v>One Knoxville SC</v>
      </c>
      <c r="E121" s="127">
        <f>Engine!E121</f>
        <v>0.79166666666666696</v>
      </c>
      <c r="F121" s="128" t="str">
        <f>Engine!F121</f>
        <v>B</v>
      </c>
      <c r="G121" s="129" t="str">
        <f>Engine!G121</f>
        <v>Promo3</v>
      </c>
      <c r="H121" s="130">
        <f>Engine!I121</f>
        <v>0</v>
      </c>
      <c r="I121" s="131">
        <f>Engine!J121</f>
        <v>0</v>
      </c>
      <c r="J121" s="131">
        <f>Engine!K121</f>
        <v>0</v>
      </c>
      <c r="K121" s="131">
        <f>Engine!L121</f>
        <v>0</v>
      </c>
      <c r="L121" s="131">
        <f>Engine!M121</f>
        <v>0</v>
      </c>
      <c r="M121" s="131">
        <f>Engine!N121</f>
        <v>0</v>
      </c>
      <c r="N121" s="132">
        <f>Engine!O121</f>
        <v>0</v>
      </c>
      <c r="O121" s="133">
        <f>Engine!P121</f>
        <v>68</v>
      </c>
      <c r="P121" s="134">
        <f>Engine!Q121</f>
        <v>422</v>
      </c>
      <c r="Q121" s="134">
        <f>Engine!R121</f>
        <v>70</v>
      </c>
      <c r="R121" s="134">
        <f>Engine!S121</f>
        <v>658</v>
      </c>
      <c r="S121" s="134">
        <f>Engine!T121</f>
        <v>1120</v>
      </c>
      <c r="T121" s="134">
        <f>Engine!U121</f>
        <v>746</v>
      </c>
      <c r="U121" s="134">
        <f>Engine!V121</f>
        <v>922</v>
      </c>
      <c r="V121" s="135">
        <f>Engine!W121</f>
        <v>4006</v>
      </c>
      <c r="W121" s="136">
        <f>Engine!X121</f>
        <v>0</v>
      </c>
      <c r="X121" s="137">
        <f>Engine!Y121</f>
        <v>0</v>
      </c>
      <c r="Y121" s="137">
        <f>Engine!Z121</f>
        <v>0</v>
      </c>
      <c r="Z121" s="137">
        <f>Engine!AA121</f>
        <v>0</v>
      </c>
      <c r="AA121" s="137">
        <f>Engine!AB121</f>
        <v>0</v>
      </c>
      <c r="AB121" s="137">
        <f>Engine!AC121</f>
        <v>0</v>
      </c>
      <c r="AC121" s="137">
        <f>Engine!AD121</f>
        <v>0</v>
      </c>
      <c r="AD121" s="138">
        <f>Engine!AE121</f>
        <v>0</v>
      </c>
      <c r="AE121" s="133">
        <f>Engine!AF121</f>
        <v>68</v>
      </c>
      <c r="AF121" s="134">
        <f>Engine!AG121</f>
        <v>422</v>
      </c>
      <c r="AG121" s="134">
        <f>Engine!AH121</f>
        <v>70</v>
      </c>
      <c r="AH121" s="134">
        <f>Engine!AI121</f>
        <v>658</v>
      </c>
      <c r="AI121" s="134">
        <f>Engine!AJ121</f>
        <v>1120</v>
      </c>
      <c r="AJ121" s="134">
        <f>Engine!AK121</f>
        <v>746</v>
      </c>
      <c r="AK121" s="134">
        <f>Engine!AL121</f>
        <v>922</v>
      </c>
      <c r="AL121" s="135">
        <f>Engine!AM121</f>
        <v>3084</v>
      </c>
      <c r="AM121" s="139">
        <f>Engine!AN121</f>
        <v>0</v>
      </c>
      <c r="AN121" s="140">
        <f>Engine!AO121</f>
        <v>0</v>
      </c>
      <c r="AO121" s="140">
        <f>Engine!AP121</f>
        <v>0</v>
      </c>
      <c r="AP121" s="140">
        <f>Engine!AQ121</f>
        <v>0</v>
      </c>
      <c r="AQ121" s="140">
        <f>Engine!AR121</f>
        <v>0</v>
      </c>
      <c r="AR121" s="140">
        <f>Engine!AS121</f>
        <v>0</v>
      </c>
      <c r="AS121" s="140">
        <f>Engine!AT121</f>
        <v>0</v>
      </c>
      <c r="AT121" s="141">
        <f>Engine!AU121</f>
        <v>0</v>
      </c>
      <c r="AU121" s="142" t="str">
        <f>Engine!AV121</f>
        <v>Yes</v>
      </c>
      <c r="AV121" s="132" t="str">
        <f t="shared" si="1"/>
        <v/>
      </c>
    </row>
    <row r="122" spans="1:48" s="144" customFormat="1" ht="15.75" customHeight="1" thickBot="1" x14ac:dyDescent="0.35">
      <c r="A122" s="107">
        <f>Engine!A122</f>
        <v>12</v>
      </c>
      <c r="B122" s="108">
        <f>Engine!B122</f>
        <v>46249</v>
      </c>
      <c r="C122" s="109" t="str">
        <f>Engine!C122</f>
        <v>Saturday</v>
      </c>
      <c r="D122" s="109" t="str">
        <f>Engine!D122</f>
        <v>One Knoxville SC</v>
      </c>
      <c r="E122" s="110">
        <f>Engine!E122</f>
        <v>0.79166666666666696</v>
      </c>
      <c r="F122" s="111" t="str">
        <f>Engine!F122</f>
        <v>B</v>
      </c>
      <c r="G122" s="112" t="str">
        <f>Engine!G122</f>
        <v>Totals</v>
      </c>
      <c r="H122" s="113" t="s">
        <v>39</v>
      </c>
      <c r="I122" s="114" t="s">
        <v>39</v>
      </c>
      <c r="J122" s="114" t="s">
        <v>39</v>
      </c>
      <c r="K122" s="114" t="s">
        <v>39</v>
      </c>
      <c r="L122" s="114" t="s">
        <v>39</v>
      </c>
      <c r="M122" s="114" t="s">
        <v>39</v>
      </c>
      <c r="N122" s="115" t="s">
        <v>39</v>
      </c>
      <c r="O122" s="116">
        <f>Engine!P122</f>
        <v>68</v>
      </c>
      <c r="P122" s="117">
        <f>Engine!Q122</f>
        <v>422</v>
      </c>
      <c r="Q122" s="117">
        <f>Engine!R122</f>
        <v>70</v>
      </c>
      <c r="R122" s="117">
        <f>Engine!S122</f>
        <v>658</v>
      </c>
      <c r="S122" s="117">
        <f>Engine!T122</f>
        <v>1120</v>
      </c>
      <c r="T122" s="117">
        <f>Engine!U122</f>
        <v>746</v>
      </c>
      <c r="U122" s="117">
        <f>Engine!V122</f>
        <v>922</v>
      </c>
      <c r="V122" s="118">
        <f>Engine!W122</f>
        <v>4006</v>
      </c>
      <c r="W122" s="116">
        <f>Engine!X122</f>
        <v>68</v>
      </c>
      <c r="X122" s="117">
        <f>Engine!Y122</f>
        <v>375</v>
      </c>
      <c r="Y122" s="117">
        <f>Engine!Z122</f>
        <v>70</v>
      </c>
      <c r="Z122" s="117">
        <f>Engine!AA122</f>
        <v>580</v>
      </c>
      <c r="AA122" s="117">
        <f>Engine!AB122</f>
        <v>995</v>
      </c>
      <c r="AB122" s="117">
        <f>Engine!AC122</f>
        <v>651</v>
      </c>
      <c r="AC122" s="117">
        <f>Engine!AD122</f>
        <v>811</v>
      </c>
      <c r="AD122" s="118">
        <f>Engine!AE122</f>
        <v>3550</v>
      </c>
      <c r="AE122" s="116">
        <f>Engine!AF122</f>
        <v>0</v>
      </c>
      <c r="AF122" s="117">
        <f>Engine!AG122</f>
        <v>47</v>
      </c>
      <c r="AG122" s="117">
        <f>Engine!AH122</f>
        <v>0</v>
      </c>
      <c r="AH122" s="117">
        <f>Engine!AI122</f>
        <v>78</v>
      </c>
      <c r="AI122" s="117">
        <f>Engine!AJ122</f>
        <v>125</v>
      </c>
      <c r="AJ122" s="117">
        <f>Engine!AK122</f>
        <v>95</v>
      </c>
      <c r="AK122" s="117">
        <f>Engine!AL122</f>
        <v>111</v>
      </c>
      <c r="AL122" s="118">
        <f>Engine!AM122</f>
        <v>3895</v>
      </c>
      <c r="AM122" s="119">
        <f>Engine!AN122</f>
        <v>4420</v>
      </c>
      <c r="AN122" s="120">
        <f>Engine!AO122</f>
        <v>24688</v>
      </c>
      <c r="AO122" s="120">
        <f>Engine!AP122</f>
        <v>3430</v>
      </c>
      <c r="AP122" s="120">
        <f>Engine!AQ122</f>
        <v>26862</v>
      </c>
      <c r="AQ122" s="120">
        <f>Engine!AR122</f>
        <v>26556</v>
      </c>
      <c r="AR122" s="120">
        <f>Engine!AS122</f>
        <v>11636</v>
      </c>
      <c r="AS122" s="120">
        <f>Engine!AT122</f>
        <v>11260</v>
      </c>
      <c r="AT122" s="121">
        <f>Engine!AU122</f>
        <v>108852</v>
      </c>
      <c r="AU122" s="122" t="str">
        <f>Engine!AV122</f>
        <v>Yes</v>
      </c>
      <c r="AV122" s="123">
        <f t="shared" si="1"/>
        <v>30.662535211267606</v>
      </c>
    </row>
    <row r="123" spans="1:48" s="63" customFormat="1" ht="15.75" customHeight="1" thickTop="1" x14ac:dyDescent="0.3">
      <c r="A123" s="124">
        <f>Engine!A123</f>
        <v>13</v>
      </c>
      <c r="B123" s="125">
        <f>Engine!B123</f>
        <v>46263</v>
      </c>
      <c r="C123" s="126" t="str">
        <f>Engine!C123</f>
        <v>Saturday</v>
      </c>
      <c r="D123" s="126" t="str">
        <f>Engine!D123</f>
        <v>FC Naples</v>
      </c>
      <c r="E123" s="127">
        <f>Engine!E123</f>
        <v>0.79166666666666696</v>
      </c>
      <c r="F123" s="128" t="str">
        <f>Engine!F123</f>
        <v>B</v>
      </c>
      <c r="G123" s="129" t="str">
        <f>Engine!G123</f>
        <v>Season</v>
      </c>
      <c r="H123" s="130">
        <f>Engine!I123</f>
        <v>65</v>
      </c>
      <c r="I123" s="131">
        <f>Engine!J123</f>
        <v>55</v>
      </c>
      <c r="J123" s="131">
        <f>Engine!K123</f>
        <v>49</v>
      </c>
      <c r="K123" s="131">
        <f>Engine!L123</f>
        <v>39</v>
      </c>
      <c r="L123" s="131">
        <f>Engine!M123</f>
        <v>23</v>
      </c>
      <c r="M123" s="131">
        <f>Engine!N123</f>
        <v>15</v>
      </c>
      <c r="N123" s="132">
        <f>Engine!O123</f>
        <v>12</v>
      </c>
      <c r="O123" s="133">
        <f>Engine!P123</f>
        <v>68</v>
      </c>
      <c r="P123" s="134">
        <f>Engine!Q123</f>
        <v>422</v>
      </c>
      <c r="Q123" s="134">
        <f>Engine!R123</f>
        <v>70</v>
      </c>
      <c r="R123" s="134">
        <f>Engine!S123</f>
        <v>658</v>
      </c>
      <c r="S123" s="134">
        <f>Engine!T123</f>
        <v>1120</v>
      </c>
      <c r="T123" s="134">
        <f>Engine!U123</f>
        <v>746</v>
      </c>
      <c r="U123" s="134">
        <f>Engine!V123</f>
        <v>922</v>
      </c>
      <c r="V123" s="135">
        <f>Engine!W123</f>
        <v>4006</v>
      </c>
      <c r="W123" s="136">
        <f>Engine!X123</f>
        <v>68</v>
      </c>
      <c r="X123" s="137">
        <f>Engine!Y123</f>
        <v>106</v>
      </c>
      <c r="Y123" s="137">
        <f>Engine!Z123</f>
        <v>70</v>
      </c>
      <c r="Z123" s="137">
        <f>Engine!AA123</f>
        <v>132</v>
      </c>
      <c r="AA123" s="137">
        <f>Engine!AB123</f>
        <v>280</v>
      </c>
      <c r="AB123" s="137">
        <f>Engine!AC123</f>
        <v>112</v>
      </c>
      <c r="AC123" s="137">
        <f>Engine!AD123</f>
        <v>184</v>
      </c>
      <c r="AD123" s="138">
        <f>Engine!AE123</f>
        <v>952</v>
      </c>
      <c r="AE123" s="133">
        <f>Engine!AF123</f>
        <v>0</v>
      </c>
      <c r="AF123" s="134">
        <f>Engine!AG123</f>
        <v>316</v>
      </c>
      <c r="AG123" s="134">
        <f>Engine!AH123</f>
        <v>0</v>
      </c>
      <c r="AH123" s="134">
        <f>Engine!AI123</f>
        <v>526</v>
      </c>
      <c r="AI123" s="134">
        <f>Engine!AJ123</f>
        <v>840</v>
      </c>
      <c r="AJ123" s="134">
        <f>Engine!AK123</f>
        <v>634</v>
      </c>
      <c r="AK123" s="134">
        <f>Engine!AL123</f>
        <v>738</v>
      </c>
      <c r="AL123" s="135">
        <f>Engine!AM123</f>
        <v>3268</v>
      </c>
      <c r="AM123" s="139">
        <f>Engine!AN123</f>
        <v>4420</v>
      </c>
      <c r="AN123" s="140">
        <f>Engine!AO123</f>
        <v>5830</v>
      </c>
      <c r="AO123" s="140">
        <f>Engine!AP123</f>
        <v>3430</v>
      </c>
      <c r="AP123" s="140">
        <f>Engine!AQ123</f>
        <v>5148</v>
      </c>
      <c r="AQ123" s="140">
        <f>Engine!AR123</f>
        <v>6440</v>
      </c>
      <c r="AR123" s="140">
        <f>Engine!AS123</f>
        <v>1680</v>
      </c>
      <c r="AS123" s="140">
        <f>Engine!AT123</f>
        <v>2208</v>
      </c>
      <c r="AT123" s="141">
        <f>Engine!AU123</f>
        <v>29156</v>
      </c>
      <c r="AU123" s="142" t="str">
        <f>Engine!AV123</f>
        <v>Yes</v>
      </c>
      <c r="AV123" s="143">
        <f t="shared" si="1"/>
        <v>30.626050420168067</v>
      </c>
    </row>
    <row r="124" spans="1:48" s="63" customFormat="1" ht="14.4" x14ac:dyDescent="0.3">
      <c r="A124" s="124">
        <f>Engine!A124</f>
        <v>13</v>
      </c>
      <c r="B124" s="125">
        <f>Engine!B124</f>
        <v>46263</v>
      </c>
      <c r="C124" s="126" t="str">
        <f>Engine!C124</f>
        <v>Saturday</v>
      </c>
      <c r="D124" s="126" t="str">
        <f>Engine!D124</f>
        <v>FC Naples</v>
      </c>
      <c r="E124" s="127">
        <f>Engine!E124</f>
        <v>0.79166666666666696</v>
      </c>
      <c r="F124" s="128" t="str">
        <f>Engine!F124</f>
        <v>B</v>
      </c>
      <c r="G124" s="129" t="str">
        <f>Engine!G124</f>
        <v>Group</v>
      </c>
      <c r="H124" s="130">
        <f>Engine!I124</f>
        <v>75</v>
      </c>
      <c r="I124" s="131">
        <f>Engine!J124</f>
        <v>63</v>
      </c>
      <c r="J124" s="131">
        <f>Engine!K124</f>
        <v>56.5</v>
      </c>
      <c r="K124" s="131">
        <f>Engine!L124</f>
        <v>45</v>
      </c>
      <c r="L124" s="131">
        <f>Engine!M124</f>
        <v>26.5</v>
      </c>
      <c r="M124" s="131">
        <f>Engine!N124</f>
        <v>17.5</v>
      </c>
      <c r="N124" s="132">
        <f>Engine!O124</f>
        <v>14</v>
      </c>
      <c r="O124" s="133">
        <f>Engine!P124</f>
        <v>68</v>
      </c>
      <c r="P124" s="134">
        <f>Engine!Q124</f>
        <v>422</v>
      </c>
      <c r="Q124" s="134">
        <f>Engine!R124</f>
        <v>70</v>
      </c>
      <c r="R124" s="134">
        <f>Engine!S124</f>
        <v>658</v>
      </c>
      <c r="S124" s="134">
        <f>Engine!T124</f>
        <v>1120</v>
      </c>
      <c r="T124" s="134">
        <f>Engine!U124</f>
        <v>746</v>
      </c>
      <c r="U124" s="134">
        <f>Engine!V124</f>
        <v>922</v>
      </c>
      <c r="V124" s="135">
        <f>Engine!W124</f>
        <v>4006</v>
      </c>
      <c r="W124" s="136">
        <f>Engine!X124</f>
        <v>0</v>
      </c>
      <c r="X124" s="137">
        <f>Engine!Y124</f>
        <v>0</v>
      </c>
      <c r="Y124" s="137">
        <f>Engine!Z124</f>
        <v>0</v>
      </c>
      <c r="Z124" s="137">
        <f>Engine!AA124</f>
        <v>84</v>
      </c>
      <c r="AA124" s="137">
        <f>Engine!AB124</f>
        <v>286</v>
      </c>
      <c r="AB124" s="137">
        <f>Engine!AC124</f>
        <v>222</v>
      </c>
      <c r="AC124" s="137">
        <f>Engine!AD124</f>
        <v>392</v>
      </c>
      <c r="AD124" s="138">
        <f>Engine!AE124</f>
        <v>984</v>
      </c>
      <c r="AE124" s="133">
        <f>Engine!AF124</f>
        <v>68</v>
      </c>
      <c r="AF124" s="134">
        <f>Engine!AG124</f>
        <v>422</v>
      </c>
      <c r="AG124" s="134">
        <f>Engine!AH124</f>
        <v>70</v>
      </c>
      <c r="AH124" s="134">
        <f>Engine!AI124</f>
        <v>574</v>
      </c>
      <c r="AI124" s="134">
        <f>Engine!AJ124</f>
        <v>834</v>
      </c>
      <c r="AJ124" s="134">
        <f>Engine!AK124</f>
        <v>524</v>
      </c>
      <c r="AK124" s="134">
        <f>Engine!AL124</f>
        <v>530</v>
      </c>
      <c r="AL124" s="135">
        <f>Engine!AM124</f>
        <v>3476</v>
      </c>
      <c r="AM124" s="139">
        <f>Engine!AN124</f>
        <v>0</v>
      </c>
      <c r="AN124" s="140">
        <f>Engine!AO124</f>
        <v>0</v>
      </c>
      <c r="AO124" s="140">
        <f>Engine!AP124</f>
        <v>0</v>
      </c>
      <c r="AP124" s="140">
        <f>Engine!AQ124</f>
        <v>3780</v>
      </c>
      <c r="AQ124" s="140">
        <f>Engine!AR124</f>
        <v>7579</v>
      </c>
      <c r="AR124" s="140">
        <f>Engine!AS124</f>
        <v>3885</v>
      </c>
      <c r="AS124" s="140">
        <f>Engine!AT124</f>
        <v>5488</v>
      </c>
      <c r="AT124" s="141">
        <f>Engine!AU124</f>
        <v>20732</v>
      </c>
      <c r="AU124" s="142" t="str">
        <f>Engine!AV124</f>
        <v>Yes</v>
      </c>
      <c r="AV124" s="143">
        <f t="shared" si="1"/>
        <v>21.069105691056912</v>
      </c>
    </row>
    <row r="125" spans="1:48" s="63" customFormat="1" ht="14.4" x14ac:dyDescent="0.3">
      <c r="A125" s="124">
        <f>Engine!A125</f>
        <v>13</v>
      </c>
      <c r="B125" s="125">
        <f>Engine!B125</f>
        <v>46263</v>
      </c>
      <c r="C125" s="126" t="str">
        <f>Engine!C125</f>
        <v>Saturday</v>
      </c>
      <c r="D125" s="126" t="str">
        <f>Engine!D125</f>
        <v>FC Naples</v>
      </c>
      <c r="E125" s="127">
        <f>Engine!E125</f>
        <v>0.79166666666666696</v>
      </c>
      <c r="F125" s="128" t="str">
        <f>Engine!F125</f>
        <v>B</v>
      </c>
      <c r="G125" s="129" t="str">
        <f>Engine!G125</f>
        <v>Single</v>
      </c>
      <c r="H125" s="130">
        <f>Engine!I125</f>
        <v>81.5</v>
      </c>
      <c r="I125" s="131">
        <f>Engine!J125</f>
        <v>69</v>
      </c>
      <c r="J125" s="131">
        <f>Engine!K125</f>
        <v>61.5</v>
      </c>
      <c r="K125" s="131">
        <f>Engine!L125</f>
        <v>49</v>
      </c>
      <c r="L125" s="131">
        <f>Engine!M125</f>
        <v>29</v>
      </c>
      <c r="M125" s="131">
        <f>Engine!N125</f>
        <v>19</v>
      </c>
      <c r="N125" s="132">
        <f>Engine!O125</f>
        <v>15</v>
      </c>
      <c r="O125" s="133">
        <f>Engine!P125</f>
        <v>68</v>
      </c>
      <c r="P125" s="134">
        <f>Engine!Q125</f>
        <v>422</v>
      </c>
      <c r="Q125" s="134">
        <f>Engine!R125</f>
        <v>70</v>
      </c>
      <c r="R125" s="134">
        <f>Engine!S125</f>
        <v>658</v>
      </c>
      <c r="S125" s="134">
        <f>Engine!T125</f>
        <v>1120</v>
      </c>
      <c r="T125" s="134">
        <f>Engine!U125</f>
        <v>746</v>
      </c>
      <c r="U125" s="134">
        <f>Engine!V125</f>
        <v>922</v>
      </c>
      <c r="V125" s="135">
        <f>Engine!W125</f>
        <v>4006</v>
      </c>
      <c r="W125" s="136">
        <f>Engine!X125</f>
        <v>0</v>
      </c>
      <c r="X125" s="137">
        <f>Engine!Y125</f>
        <v>215</v>
      </c>
      <c r="Y125" s="137">
        <f>Engine!Z125</f>
        <v>0</v>
      </c>
      <c r="Z125" s="137">
        <f>Engine!AA125</f>
        <v>336</v>
      </c>
      <c r="AA125" s="137">
        <f>Engine!AB125</f>
        <v>381</v>
      </c>
      <c r="AB125" s="137">
        <f>Engine!AC125</f>
        <v>285</v>
      </c>
      <c r="AC125" s="137">
        <f>Engine!AD125</f>
        <v>196</v>
      </c>
      <c r="AD125" s="138">
        <f>Engine!AE125</f>
        <v>1413</v>
      </c>
      <c r="AE125" s="133">
        <f>Engine!AF125</f>
        <v>68</v>
      </c>
      <c r="AF125" s="134">
        <f>Engine!AG125</f>
        <v>207</v>
      </c>
      <c r="AG125" s="134">
        <f>Engine!AH125</f>
        <v>70</v>
      </c>
      <c r="AH125" s="134">
        <f>Engine!AI125</f>
        <v>322</v>
      </c>
      <c r="AI125" s="134">
        <f>Engine!AJ125</f>
        <v>739</v>
      </c>
      <c r="AJ125" s="134">
        <f>Engine!AK125</f>
        <v>461</v>
      </c>
      <c r="AK125" s="134">
        <f>Engine!AL125</f>
        <v>726</v>
      </c>
      <c r="AL125" s="135">
        <f>Engine!AM125</f>
        <v>3280</v>
      </c>
      <c r="AM125" s="139">
        <f>Engine!AN125</f>
        <v>0</v>
      </c>
      <c r="AN125" s="140">
        <f>Engine!AO125</f>
        <v>14835</v>
      </c>
      <c r="AO125" s="140">
        <f>Engine!AP125</f>
        <v>0</v>
      </c>
      <c r="AP125" s="140">
        <f>Engine!AQ125</f>
        <v>16464</v>
      </c>
      <c r="AQ125" s="140">
        <f>Engine!AR125</f>
        <v>11049</v>
      </c>
      <c r="AR125" s="140">
        <f>Engine!AS125</f>
        <v>5415</v>
      </c>
      <c r="AS125" s="140">
        <f>Engine!AT125</f>
        <v>2940</v>
      </c>
      <c r="AT125" s="141">
        <f>Engine!AU125</f>
        <v>50703</v>
      </c>
      <c r="AU125" s="142" t="str">
        <f>Engine!AV125</f>
        <v>Yes</v>
      </c>
      <c r="AV125" s="143">
        <f t="shared" si="1"/>
        <v>35.883227176220807</v>
      </c>
    </row>
    <row r="126" spans="1:48" s="63" customFormat="1" ht="14.4" x14ac:dyDescent="0.3">
      <c r="A126" s="124">
        <f>Engine!A126</f>
        <v>13</v>
      </c>
      <c r="B126" s="125">
        <f>Engine!B126</f>
        <v>46263</v>
      </c>
      <c r="C126" s="126" t="str">
        <f>Engine!C126</f>
        <v>Saturday</v>
      </c>
      <c r="D126" s="126" t="str">
        <f>Engine!D126</f>
        <v>FC Naples</v>
      </c>
      <c r="E126" s="127">
        <f>Engine!E126</f>
        <v>0.79166666666666696</v>
      </c>
      <c r="F126" s="128" t="str">
        <f>Engine!F126</f>
        <v>B</v>
      </c>
      <c r="G126" s="129" t="str">
        <f>Engine!G126</f>
        <v>Matchday</v>
      </c>
      <c r="H126" s="130">
        <f>Engine!I126</f>
        <v>88</v>
      </c>
      <c r="I126" s="131">
        <f>Engine!J126</f>
        <v>74.5</v>
      </c>
      <c r="J126" s="131">
        <f>Engine!K126</f>
        <v>66</v>
      </c>
      <c r="K126" s="131">
        <f>Engine!L126</f>
        <v>52.5</v>
      </c>
      <c r="L126" s="131">
        <f>Engine!M126</f>
        <v>31</v>
      </c>
      <c r="M126" s="131">
        <f>Engine!N126</f>
        <v>20.5</v>
      </c>
      <c r="N126" s="132">
        <f>Engine!O126</f>
        <v>16</v>
      </c>
      <c r="O126" s="133">
        <f>Engine!P126</f>
        <v>68</v>
      </c>
      <c r="P126" s="134">
        <f>Engine!Q126</f>
        <v>422</v>
      </c>
      <c r="Q126" s="134">
        <f>Engine!R126</f>
        <v>70</v>
      </c>
      <c r="R126" s="134">
        <f>Engine!S126</f>
        <v>658</v>
      </c>
      <c r="S126" s="134">
        <f>Engine!T126</f>
        <v>1120</v>
      </c>
      <c r="T126" s="134">
        <f>Engine!U126</f>
        <v>746</v>
      </c>
      <c r="U126" s="134">
        <f>Engine!V126</f>
        <v>922</v>
      </c>
      <c r="V126" s="135">
        <f>Engine!W126</f>
        <v>4006</v>
      </c>
      <c r="W126" s="136">
        <f>Engine!X126</f>
        <v>0</v>
      </c>
      <c r="X126" s="137">
        <f>Engine!Y126</f>
        <v>54</v>
      </c>
      <c r="Y126" s="137">
        <f>Engine!Z126</f>
        <v>0</v>
      </c>
      <c r="Z126" s="137">
        <f>Engine!AA126</f>
        <v>28</v>
      </c>
      <c r="AA126" s="137">
        <f>Engine!AB126</f>
        <v>48</v>
      </c>
      <c r="AB126" s="137">
        <f>Engine!AC126</f>
        <v>32</v>
      </c>
      <c r="AC126" s="137">
        <f>Engine!AD126</f>
        <v>39</v>
      </c>
      <c r="AD126" s="138">
        <f>Engine!AE126</f>
        <v>201</v>
      </c>
      <c r="AE126" s="133">
        <f>Engine!AF126</f>
        <v>68</v>
      </c>
      <c r="AF126" s="134">
        <f>Engine!AG126</f>
        <v>368</v>
      </c>
      <c r="AG126" s="134">
        <f>Engine!AH126</f>
        <v>70</v>
      </c>
      <c r="AH126" s="134">
        <f>Engine!AI126</f>
        <v>630</v>
      </c>
      <c r="AI126" s="134">
        <f>Engine!AJ126</f>
        <v>1072</v>
      </c>
      <c r="AJ126" s="134">
        <f>Engine!AK126</f>
        <v>714</v>
      </c>
      <c r="AK126" s="134">
        <f>Engine!AL126</f>
        <v>883</v>
      </c>
      <c r="AL126" s="135">
        <f>Engine!AM126</f>
        <v>3123</v>
      </c>
      <c r="AM126" s="139">
        <f>Engine!AN126</f>
        <v>0</v>
      </c>
      <c r="AN126" s="140">
        <f>Engine!AO126</f>
        <v>4023</v>
      </c>
      <c r="AO126" s="140">
        <f>Engine!AP126</f>
        <v>0</v>
      </c>
      <c r="AP126" s="140">
        <f>Engine!AQ126</f>
        <v>1470</v>
      </c>
      <c r="AQ126" s="140">
        <f>Engine!AR126</f>
        <v>1488</v>
      </c>
      <c r="AR126" s="140">
        <f>Engine!AS126</f>
        <v>656</v>
      </c>
      <c r="AS126" s="140">
        <f>Engine!AT126</f>
        <v>624</v>
      </c>
      <c r="AT126" s="141">
        <f>Engine!AU126</f>
        <v>8261</v>
      </c>
      <c r="AU126" s="142" t="str">
        <f>Engine!AV126</f>
        <v>Yes</v>
      </c>
      <c r="AV126" s="143">
        <f t="shared" si="1"/>
        <v>41.099502487562191</v>
      </c>
    </row>
    <row r="127" spans="1:48" s="63" customFormat="1" ht="14.4" hidden="1" x14ac:dyDescent="0.3">
      <c r="A127" s="124">
        <f>Engine!A127</f>
        <v>13</v>
      </c>
      <c r="B127" s="125">
        <f>Engine!B127</f>
        <v>46263</v>
      </c>
      <c r="C127" s="126" t="str">
        <f>Engine!C127</f>
        <v>Saturday</v>
      </c>
      <c r="D127" s="126" t="str">
        <f>Engine!D127</f>
        <v>FC Naples</v>
      </c>
      <c r="E127" s="127">
        <f>Engine!E127</f>
        <v>0.79166666666666696</v>
      </c>
      <c r="F127" s="128" t="str">
        <f>Engine!F127</f>
        <v>B</v>
      </c>
      <c r="G127" s="129" t="str">
        <f>Engine!G127</f>
        <v>Sponsor</v>
      </c>
      <c r="H127" s="130">
        <f>Engine!I127</f>
        <v>65</v>
      </c>
      <c r="I127" s="131">
        <f>Engine!J127</f>
        <v>55</v>
      </c>
      <c r="J127" s="131">
        <f>Engine!K127</f>
        <v>49</v>
      </c>
      <c r="K127" s="131">
        <f>Engine!L127</f>
        <v>39</v>
      </c>
      <c r="L127" s="131">
        <f>Engine!M127</f>
        <v>23</v>
      </c>
      <c r="M127" s="131">
        <f>Engine!N127</f>
        <v>15</v>
      </c>
      <c r="N127" s="132">
        <f>Engine!O127</f>
        <v>12</v>
      </c>
      <c r="O127" s="133">
        <f>Engine!P127</f>
        <v>68</v>
      </c>
      <c r="P127" s="134">
        <f>Engine!Q127</f>
        <v>422</v>
      </c>
      <c r="Q127" s="134">
        <f>Engine!R127</f>
        <v>70</v>
      </c>
      <c r="R127" s="134">
        <f>Engine!S127</f>
        <v>658</v>
      </c>
      <c r="S127" s="134">
        <f>Engine!T127</f>
        <v>1120</v>
      </c>
      <c r="T127" s="134">
        <f>Engine!U127</f>
        <v>746</v>
      </c>
      <c r="U127" s="134">
        <f>Engine!V127</f>
        <v>922</v>
      </c>
      <c r="V127" s="135">
        <f>Engine!W127</f>
        <v>4006</v>
      </c>
      <c r="W127" s="136">
        <f>Engine!X127</f>
        <v>0</v>
      </c>
      <c r="X127" s="137">
        <f>Engine!Y127</f>
        <v>0</v>
      </c>
      <c r="Y127" s="137">
        <f>Engine!Z127</f>
        <v>0</v>
      </c>
      <c r="Z127" s="137">
        <f>Engine!AA127</f>
        <v>0</v>
      </c>
      <c r="AA127" s="137">
        <f>Engine!AB127</f>
        <v>0</v>
      </c>
      <c r="AB127" s="137">
        <f>Engine!AC127</f>
        <v>0</v>
      </c>
      <c r="AC127" s="137">
        <f>Engine!AD127</f>
        <v>0</v>
      </c>
      <c r="AD127" s="138">
        <f>Engine!AE127</f>
        <v>0</v>
      </c>
      <c r="AE127" s="133">
        <f>Engine!AF127</f>
        <v>68</v>
      </c>
      <c r="AF127" s="134">
        <f>Engine!AG127</f>
        <v>422</v>
      </c>
      <c r="AG127" s="134">
        <f>Engine!AH127</f>
        <v>70</v>
      </c>
      <c r="AH127" s="134">
        <f>Engine!AI127</f>
        <v>658</v>
      </c>
      <c r="AI127" s="134">
        <f>Engine!AJ127</f>
        <v>1120</v>
      </c>
      <c r="AJ127" s="134">
        <f>Engine!AK127</f>
        <v>746</v>
      </c>
      <c r="AK127" s="134">
        <f>Engine!AL127</f>
        <v>922</v>
      </c>
      <c r="AL127" s="135">
        <f>Engine!AM127</f>
        <v>3084</v>
      </c>
      <c r="AM127" s="139">
        <f>Engine!AN127</f>
        <v>0</v>
      </c>
      <c r="AN127" s="140">
        <f>Engine!AO127</f>
        <v>0</v>
      </c>
      <c r="AO127" s="140">
        <f>Engine!AP127</f>
        <v>0</v>
      </c>
      <c r="AP127" s="140">
        <f>Engine!AQ127</f>
        <v>0</v>
      </c>
      <c r="AQ127" s="140">
        <f>Engine!AR127</f>
        <v>0</v>
      </c>
      <c r="AR127" s="140">
        <f>Engine!AS127</f>
        <v>0</v>
      </c>
      <c r="AS127" s="140">
        <f>Engine!AT127</f>
        <v>0</v>
      </c>
      <c r="AT127" s="141">
        <f>Engine!AU127</f>
        <v>0</v>
      </c>
      <c r="AU127" s="142" t="str">
        <f>Engine!AV127</f>
        <v>Yes</v>
      </c>
      <c r="AV127" s="132" t="str">
        <f t="shared" si="1"/>
        <v/>
      </c>
    </row>
    <row r="128" spans="1:48" s="63" customFormat="1" ht="14.4" hidden="1" x14ac:dyDescent="0.3">
      <c r="A128" s="124">
        <f>Engine!A128</f>
        <v>13</v>
      </c>
      <c r="B128" s="125">
        <f>Engine!B128</f>
        <v>46263</v>
      </c>
      <c r="C128" s="126" t="str">
        <f>Engine!C128</f>
        <v>Saturday</v>
      </c>
      <c r="D128" s="126" t="str">
        <f>Engine!D128</f>
        <v>FC Naples</v>
      </c>
      <c r="E128" s="127">
        <f>Engine!E128</f>
        <v>0.79166666666666696</v>
      </c>
      <c r="F128" s="128" t="str">
        <f>Engine!F128</f>
        <v>B</v>
      </c>
      <c r="G128" s="129" t="str">
        <f>Engine!G128</f>
        <v>Comp</v>
      </c>
      <c r="H128" s="130">
        <f>Engine!I128</f>
        <v>0</v>
      </c>
      <c r="I128" s="131">
        <f>Engine!J128</f>
        <v>0</v>
      </c>
      <c r="J128" s="131">
        <f>Engine!K128</f>
        <v>0</v>
      </c>
      <c r="K128" s="131">
        <f>Engine!L128</f>
        <v>0</v>
      </c>
      <c r="L128" s="131">
        <f>Engine!M128</f>
        <v>0</v>
      </c>
      <c r="M128" s="131">
        <f>Engine!N128</f>
        <v>0</v>
      </c>
      <c r="N128" s="132">
        <f>Engine!O128</f>
        <v>0</v>
      </c>
      <c r="O128" s="133">
        <f>Engine!P128</f>
        <v>68</v>
      </c>
      <c r="P128" s="134">
        <f>Engine!Q128</f>
        <v>422</v>
      </c>
      <c r="Q128" s="134">
        <f>Engine!R128</f>
        <v>70</v>
      </c>
      <c r="R128" s="134">
        <f>Engine!S128</f>
        <v>658</v>
      </c>
      <c r="S128" s="134">
        <f>Engine!T128</f>
        <v>1120</v>
      </c>
      <c r="T128" s="134">
        <f>Engine!U128</f>
        <v>746</v>
      </c>
      <c r="U128" s="134">
        <f>Engine!V128</f>
        <v>922</v>
      </c>
      <c r="V128" s="135">
        <f>Engine!W128</f>
        <v>4006</v>
      </c>
      <c r="W128" s="136">
        <f>Engine!X128</f>
        <v>0</v>
      </c>
      <c r="X128" s="137">
        <f>Engine!Y128</f>
        <v>0</v>
      </c>
      <c r="Y128" s="137">
        <f>Engine!Z128</f>
        <v>0</v>
      </c>
      <c r="Z128" s="137">
        <f>Engine!AA128</f>
        <v>0</v>
      </c>
      <c r="AA128" s="137">
        <f>Engine!AB128</f>
        <v>0</v>
      </c>
      <c r="AB128" s="137">
        <f>Engine!AC128</f>
        <v>0</v>
      </c>
      <c r="AC128" s="137">
        <f>Engine!AD128</f>
        <v>0</v>
      </c>
      <c r="AD128" s="138">
        <f>Engine!AE128</f>
        <v>0</v>
      </c>
      <c r="AE128" s="133">
        <f>Engine!AF128</f>
        <v>68</v>
      </c>
      <c r="AF128" s="134">
        <f>Engine!AG128</f>
        <v>422</v>
      </c>
      <c r="AG128" s="134">
        <f>Engine!AH128</f>
        <v>70</v>
      </c>
      <c r="AH128" s="134">
        <f>Engine!AI128</f>
        <v>658</v>
      </c>
      <c r="AI128" s="134">
        <f>Engine!AJ128</f>
        <v>1120</v>
      </c>
      <c r="AJ128" s="134">
        <f>Engine!AK128</f>
        <v>746</v>
      </c>
      <c r="AK128" s="134">
        <f>Engine!AL128</f>
        <v>922</v>
      </c>
      <c r="AL128" s="135">
        <f>Engine!AM128</f>
        <v>3084</v>
      </c>
      <c r="AM128" s="139">
        <f>Engine!AN128</f>
        <v>0</v>
      </c>
      <c r="AN128" s="140">
        <f>Engine!AO128</f>
        <v>0</v>
      </c>
      <c r="AO128" s="140">
        <f>Engine!AP128</f>
        <v>0</v>
      </c>
      <c r="AP128" s="140">
        <f>Engine!AQ128</f>
        <v>0</v>
      </c>
      <c r="AQ128" s="140">
        <f>Engine!AR128</f>
        <v>0</v>
      </c>
      <c r="AR128" s="140">
        <f>Engine!AS128</f>
        <v>0</v>
      </c>
      <c r="AS128" s="140">
        <f>Engine!AT128</f>
        <v>0</v>
      </c>
      <c r="AT128" s="141">
        <f>Engine!AU128</f>
        <v>0</v>
      </c>
      <c r="AU128" s="142" t="str">
        <f>Engine!AV128</f>
        <v>Yes</v>
      </c>
      <c r="AV128" s="132" t="str">
        <f t="shared" si="1"/>
        <v/>
      </c>
    </row>
    <row r="129" spans="1:48" s="63" customFormat="1" ht="14.4" hidden="1" x14ac:dyDescent="0.3">
      <c r="A129" s="124">
        <f>Engine!A129</f>
        <v>13</v>
      </c>
      <c r="B129" s="125">
        <f>Engine!B129</f>
        <v>46263</v>
      </c>
      <c r="C129" s="126" t="str">
        <f>Engine!C129</f>
        <v>Saturday</v>
      </c>
      <c r="D129" s="126" t="str">
        <f>Engine!D129</f>
        <v>FC Naples</v>
      </c>
      <c r="E129" s="127">
        <f>Engine!E129</f>
        <v>0.79166666666666696</v>
      </c>
      <c r="F129" s="128" t="str">
        <f>Engine!F129</f>
        <v>B</v>
      </c>
      <c r="G129" s="129" t="str">
        <f>Engine!G129</f>
        <v>Promo1</v>
      </c>
      <c r="H129" s="130">
        <f>Engine!I129</f>
        <v>0</v>
      </c>
      <c r="I129" s="131">
        <f>Engine!J129</f>
        <v>0</v>
      </c>
      <c r="J129" s="131">
        <f>Engine!K129</f>
        <v>0</v>
      </c>
      <c r="K129" s="131">
        <f>Engine!L129</f>
        <v>0</v>
      </c>
      <c r="L129" s="131">
        <f>Engine!M129</f>
        <v>0</v>
      </c>
      <c r="M129" s="131">
        <f>Engine!N129</f>
        <v>0</v>
      </c>
      <c r="N129" s="132">
        <f>Engine!O129</f>
        <v>0</v>
      </c>
      <c r="O129" s="133">
        <f>Engine!P129</f>
        <v>68</v>
      </c>
      <c r="P129" s="134">
        <f>Engine!Q129</f>
        <v>422</v>
      </c>
      <c r="Q129" s="134">
        <f>Engine!R129</f>
        <v>70</v>
      </c>
      <c r="R129" s="134">
        <f>Engine!S129</f>
        <v>658</v>
      </c>
      <c r="S129" s="134">
        <f>Engine!T129</f>
        <v>1120</v>
      </c>
      <c r="T129" s="134">
        <f>Engine!U129</f>
        <v>746</v>
      </c>
      <c r="U129" s="134">
        <f>Engine!V129</f>
        <v>922</v>
      </c>
      <c r="V129" s="135">
        <f>Engine!W129</f>
        <v>4006</v>
      </c>
      <c r="W129" s="136">
        <f>Engine!X129</f>
        <v>0</v>
      </c>
      <c r="X129" s="137">
        <f>Engine!Y129</f>
        <v>0</v>
      </c>
      <c r="Y129" s="137">
        <f>Engine!Z129</f>
        <v>0</v>
      </c>
      <c r="Z129" s="137">
        <f>Engine!AA129</f>
        <v>0</v>
      </c>
      <c r="AA129" s="137">
        <f>Engine!AB129</f>
        <v>0</v>
      </c>
      <c r="AB129" s="137">
        <f>Engine!AC129</f>
        <v>0</v>
      </c>
      <c r="AC129" s="137">
        <f>Engine!AD129</f>
        <v>0</v>
      </c>
      <c r="AD129" s="138">
        <f>Engine!AE129</f>
        <v>0</v>
      </c>
      <c r="AE129" s="133">
        <f>Engine!AF129</f>
        <v>68</v>
      </c>
      <c r="AF129" s="134">
        <f>Engine!AG129</f>
        <v>422</v>
      </c>
      <c r="AG129" s="134">
        <f>Engine!AH129</f>
        <v>70</v>
      </c>
      <c r="AH129" s="134">
        <f>Engine!AI129</f>
        <v>658</v>
      </c>
      <c r="AI129" s="134">
        <f>Engine!AJ129</f>
        <v>1120</v>
      </c>
      <c r="AJ129" s="134">
        <f>Engine!AK129</f>
        <v>746</v>
      </c>
      <c r="AK129" s="134">
        <f>Engine!AL129</f>
        <v>922</v>
      </c>
      <c r="AL129" s="135">
        <f>Engine!AM129</f>
        <v>3084</v>
      </c>
      <c r="AM129" s="139">
        <f>Engine!AN129</f>
        <v>0</v>
      </c>
      <c r="AN129" s="140">
        <f>Engine!AO129</f>
        <v>0</v>
      </c>
      <c r="AO129" s="140">
        <f>Engine!AP129</f>
        <v>0</v>
      </c>
      <c r="AP129" s="140">
        <f>Engine!AQ129</f>
        <v>0</v>
      </c>
      <c r="AQ129" s="140">
        <f>Engine!AR129</f>
        <v>0</v>
      </c>
      <c r="AR129" s="140">
        <f>Engine!AS129</f>
        <v>0</v>
      </c>
      <c r="AS129" s="140">
        <f>Engine!AT129</f>
        <v>0</v>
      </c>
      <c r="AT129" s="141">
        <f>Engine!AU129</f>
        <v>0</v>
      </c>
      <c r="AU129" s="142" t="str">
        <f>Engine!AV129</f>
        <v>Yes</v>
      </c>
      <c r="AV129" s="132" t="str">
        <f t="shared" si="1"/>
        <v/>
      </c>
    </row>
    <row r="130" spans="1:48" s="63" customFormat="1" ht="14.4" hidden="1" x14ac:dyDescent="0.3">
      <c r="A130" s="124">
        <f>Engine!A130</f>
        <v>13</v>
      </c>
      <c r="B130" s="125">
        <f>Engine!B130</f>
        <v>46263</v>
      </c>
      <c r="C130" s="126" t="str">
        <f>Engine!C130</f>
        <v>Saturday</v>
      </c>
      <c r="D130" s="126" t="str">
        <f>Engine!D130</f>
        <v>FC Naples</v>
      </c>
      <c r="E130" s="127">
        <f>Engine!E130</f>
        <v>0.79166666666666696</v>
      </c>
      <c r="F130" s="128" t="str">
        <f>Engine!F130</f>
        <v>B</v>
      </c>
      <c r="G130" s="129" t="str">
        <f>Engine!G130</f>
        <v>Promo2</v>
      </c>
      <c r="H130" s="130">
        <f>Engine!I130</f>
        <v>0</v>
      </c>
      <c r="I130" s="131">
        <f>Engine!J130</f>
        <v>0</v>
      </c>
      <c r="J130" s="131">
        <f>Engine!K130</f>
        <v>0</v>
      </c>
      <c r="K130" s="131">
        <f>Engine!L130</f>
        <v>0</v>
      </c>
      <c r="L130" s="131">
        <f>Engine!M130</f>
        <v>0</v>
      </c>
      <c r="M130" s="131">
        <f>Engine!N130</f>
        <v>0</v>
      </c>
      <c r="N130" s="132">
        <f>Engine!O130</f>
        <v>0</v>
      </c>
      <c r="O130" s="133">
        <f>Engine!P130</f>
        <v>68</v>
      </c>
      <c r="P130" s="134">
        <f>Engine!Q130</f>
        <v>422</v>
      </c>
      <c r="Q130" s="134">
        <f>Engine!R130</f>
        <v>70</v>
      </c>
      <c r="R130" s="134">
        <f>Engine!S130</f>
        <v>658</v>
      </c>
      <c r="S130" s="134">
        <f>Engine!T130</f>
        <v>1120</v>
      </c>
      <c r="T130" s="134">
        <f>Engine!U130</f>
        <v>746</v>
      </c>
      <c r="U130" s="134">
        <f>Engine!V130</f>
        <v>922</v>
      </c>
      <c r="V130" s="135">
        <f>Engine!W130</f>
        <v>4006</v>
      </c>
      <c r="W130" s="136">
        <f>Engine!X130</f>
        <v>0</v>
      </c>
      <c r="X130" s="137">
        <f>Engine!Y130</f>
        <v>0</v>
      </c>
      <c r="Y130" s="137">
        <f>Engine!Z130</f>
        <v>0</v>
      </c>
      <c r="Z130" s="137">
        <f>Engine!AA130</f>
        <v>0</v>
      </c>
      <c r="AA130" s="137">
        <f>Engine!AB130</f>
        <v>0</v>
      </c>
      <c r="AB130" s="137">
        <f>Engine!AC130</f>
        <v>0</v>
      </c>
      <c r="AC130" s="137">
        <f>Engine!AD130</f>
        <v>0</v>
      </c>
      <c r="AD130" s="138">
        <f>Engine!AE130</f>
        <v>0</v>
      </c>
      <c r="AE130" s="133">
        <f>Engine!AF130</f>
        <v>68</v>
      </c>
      <c r="AF130" s="134">
        <f>Engine!AG130</f>
        <v>422</v>
      </c>
      <c r="AG130" s="134">
        <f>Engine!AH130</f>
        <v>70</v>
      </c>
      <c r="AH130" s="134">
        <f>Engine!AI130</f>
        <v>658</v>
      </c>
      <c r="AI130" s="134">
        <f>Engine!AJ130</f>
        <v>1120</v>
      </c>
      <c r="AJ130" s="134">
        <f>Engine!AK130</f>
        <v>746</v>
      </c>
      <c r="AK130" s="134">
        <f>Engine!AL130</f>
        <v>922</v>
      </c>
      <c r="AL130" s="135">
        <f>Engine!AM130</f>
        <v>3084</v>
      </c>
      <c r="AM130" s="139">
        <f>Engine!AN130</f>
        <v>0</v>
      </c>
      <c r="AN130" s="140">
        <f>Engine!AO130</f>
        <v>0</v>
      </c>
      <c r="AO130" s="140">
        <f>Engine!AP130</f>
        <v>0</v>
      </c>
      <c r="AP130" s="140">
        <f>Engine!AQ130</f>
        <v>0</v>
      </c>
      <c r="AQ130" s="140">
        <f>Engine!AR130</f>
        <v>0</v>
      </c>
      <c r="AR130" s="140">
        <f>Engine!AS130</f>
        <v>0</v>
      </c>
      <c r="AS130" s="140">
        <f>Engine!AT130</f>
        <v>0</v>
      </c>
      <c r="AT130" s="141">
        <f>Engine!AU130</f>
        <v>0</v>
      </c>
      <c r="AU130" s="142" t="str">
        <f>Engine!AV130</f>
        <v>Yes</v>
      </c>
      <c r="AV130" s="132" t="str">
        <f t="shared" si="1"/>
        <v/>
      </c>
    </row>
    <row r="131" spans="1:48" s="63" customFormat="1" ht="14.4" hidden="1" x14ac:dyDescent="0.3">
      <c r="A131" s="124">
        <f>Engine!A131</f>
        <v>13</v>
      </c>
      <c r="B131" s="125">
        <f>Engine!B131</f>
        <v>46263</v>
      </c>
      <c r="C131" s="126" t="str">
        <f>Engine!C131</f>
        <v>Saturday</v>
      </c>
      <c r="D131" s="126" t="str">
        <f>Engine!D131</f>
        <v>FC Naples</v>
      </c>
      <c r="E131" s="127">
        <f>Engine!E131</f>
        <v>0.79166666666666696</v>
      </c>
      <c r="F131" s="128" t="str">
        <f>Engine!F131</f>
        <v>B</v>
      </c>
      <c r="G131" s="129" t="str">
        <f>Engine!G131</f>
        <v>Promo3</v>
      </c>
      <c r="H131" s="130">
        <f>Engine!I131</f>
        <v>0</v>
      </c>
      <c r="I131" s="131">
        <f>Engine!J131</f>
        <v>0</v>
      </c>
      <c r="J131" s="131">
        <f>Engine!K131</f>
        <v>0</v>
      </c>
      <c r="K131" s="131">
        <f>Engine!L131</f>
        <v>0</v>
      </c>
      <c r="L131" s="131">
        <f>Engine!M131</f>
        <v>0</v>
      </c>
      <c r="M131" s="131">
        <f>Engine!N131</f>
        <v>0</v>
      </c>
      <c r="N131" s="132">
        <f>Engine!O131</f>
        <v>0</v>
      </c>
      <c r="O131" s="133">
        <f>Engine!P131</f>
        <v>68</v>
      </c>
      <c r="P131" s="134">
        <f>Engine!Q131</f>
        <v>422</v>
      </c>
      <c r="Q131" s="134">
        <f>Engine!R131</f>
        <v>70</v>
      </c>
      <c r="R131" s="134">
        <f>Engine!S131</f>
        <v>658</v>
      </c>
      <c r="S131" s="134">
        <f>Engine!T131</f>
        <v>1120</v>
      </c>
      <c r="T131" s="134">
        <f>Engine!U131</f>
        <v>746</v>
      </c>
      <c r="U131" s="134">
        <f>Engine!V131</f>
        <v>922</v>
      </c>
      <c r="V131" s="135">
        <f>Engine!W131</f>
        <v>4006</v>
      </c>
      <c r="W131" s="136">
        <f>Engine!X131</f>
        <v>0</v>
      </c>
      <c r="X131" s="137">
        <f>Engine!Y131</f>
        <v>0</v>
      </c>
      <c r="Y131" s="137">
        <f>Engine!Z131</f>
        <v>0</v>
      </c>
      <c r="Z131" s="137">
        <f>Engine!AA131</f>
        <v>0</v>
      </c>
      <c r="AA131" s="137">
        <f>Engine!AB131</f>
        <v>0</v>
      </c>
      <c r="AB131" s="137">
        <f>Engine!AC131</f>
        <v>0</v>
      </c>
      <c r="AC131" s="137">
        <f>Engine!AD131</f>
        <v>0</v>
      </c>
      <c r="AD131" s="138">
        <f>Engine!AE131</f>
        <v>0</v>
      </c>
      <c r="AE131" s="133">
        <f>Engine!AF131</f>
        <v>68</v>
      </c>
      <c r="AF131" s="134">
        <f>Engine!AG131</f>
        <v>422</v>
      </c>
      <c r="AG131" s="134">
        <f>Engine!AH131</f>
        <v>70</v>
      </c>
      <c r="AH131" s="134">
        <f>Engine!AI131</f>
        <v>658</v>
      </c>
      <c r="AI131" s="134">
        <f>Engine!AJ131</f>
        <v>1120</v>
      </c>
      <c r="AJ131" s="134">
        <f>Engine!AK131</f>
        <v>746</v>
      </c>
      <c r="AK131" s="134">
        <f>Engine!AL131</f>
        <v>922</v>
      </c>
      <c r="AL131" s="135">
        <f>Engine!AM131</f>
        <v>3084</v>
      </c>
      <c r="AM131" s="139">
        <f>Engine!AN131</f>
        <v>0</v>
      </c>
      <c r="AN131" s="140">
        <f>Engine!AO131</f>
        <v>0</v>
      </c>
      <c r="AO131" s="140">
        <f>Engine!AP131</f>
        <v>0</v>
      </c>
      <c r="AP131" s="140">
        <f>Engine!AQ131</f>
        <v>0</v>
      </c>
      <c r="AQ131" s="140">
        <f>Engine!AR131</f>
        <v>0</v>
      </c>
      <c r="AR131" s="140">
        <f>Engine!AS131</f>
        <v>0</v>
      </c>
      <c r="AS131" s="140">
        <f>Engine!AT131</f>
        <v>0</v>
      </c>
      <c r="AT131" s="141">
        <f>Engine!AU131</f>
        <v>0</v>
      </c>
      <c r="AU131" s="142" t="str">
        <f>Engine!AV131</f>
        <v>Yes</v>
      </c>
      <c r="AV131" s="132" t="str">
        <f t="shared" ref="AV131:AV194" si="2">IFERROR(AT131/AD131,"")</f>
        <v/>
      </c>
    </row>
    <row r="132" spans="1:48" s="144" customFormat="1" ht="15.75" customHeight="1" thickBot="1" x14ac:dyDescent="0.35">
      <c r="A132" s="107">
        <f>Engine!A132</f>
        <v>13</v>
      </c>
      <c r="B132" s="108">
        <f>Engine!B132</f>
        <v>46263</v>
      </c>
      <c r="C132" s="109" t="str">
        <f>Engine!C132</f>
        <v>Saturday</v>
      </c>
      <c r="D132" s="109" t="str">
        <f>Engine!D132</f>
        <v>FC Naples</v>
      </c>
      <c r="E132" s="110">
        <f>Engine!E132</f>
        <v>0.79166666666666696</v>
      </c>
      <c r="F132" s="111" t="str">
        <f>Engine!F132</f>
        <v>B</v>
      </c>
      <c r="G132" s="112" t="str">
        <f>Engine!G132</f>
        <v>Totals</v>
      </c>
      <c r="H132" s="113" t="s">
        <v>39</v>
      </c>
      <c r="I132" s="114" t="s">
        <v>39</v>
      </c>
      <c r="J132" s="114" t="s">
        <v>39</v>
      </c>
      <c r="K132" s="114" t="s">
        <v>39</v>
      </c>
      <c r="L132" s="114" t="s">
        <v>39</v>
      </c>
      <c r="M132" s="114" t="s">
        <v>39</v>
      </c>
      <c r="N132" s="115" t="s">
        <v>39</v>
      </c>
      <c r="O132" s="116">
        <f>Engine!P132</f>
        <v>68</v>
      </c>
      <c r="P132" s="117">
        <f>Engine!Q132</f>
        <v>422</v>
      </c>
      <c r="Q132" s="117">
        <f>Engine!R132</f>
        <v>70</v>
      </c>
      <c r="R132" s="117">
        <f>Engine!S132</f>
        <v>658</v>
      </c>
      <c r="S132" s="117">
        <f>Engine!T132</f>
        <v>1120</v>
      </c>
      <c r="T132" s="117">
        <f>Engine!U132</f>
        <v>746</v>
      </c>
      <c r="U132" s="117">
        <f>Engine!V132</f>
        <v>922</v>
      </c>
      <c r="V132" s="118">
        <f>Engine!W132</f>
        <v>4006</v>
      </c>
      <c r="W132" s="116">
        <f>Engine!X132</f>
        <v>68</v>
      </c>
      <c r="X132" s="117">
        <f>Engine!Y132</f>
        <v>375</v>
      </c>
      <c r="Y132" s="117">
        <f>Engine!Z132</f>
        <v>70</v>
      </c>
      <c r="Z132" s="117">
        <f>Engine!AA132</f>
        <v>580</v>
      </c>
      <c r="AA132" s="117">
        <f>Engine!AB132</f>
        <v>995</v>
      </c>
      <c r="AB132" s="117">
        <f>Engine!AC132</f>
        <v>651</v>
      </c>
      <c r="AC132" s="117">
        <f>Engine!AD132</f>
        <v>811</v>
      </c>
      <c r="AD132" s="118">
        <f>Engine!AE132</f>
        <v>3550</v>
      </c>
      <c r="AE132" s="116">
        <f>Engine!AF132</f>
        <v>0</v>
      </c>
      <c r="AF132" s="117">
        <f>Engine!AG132</f>
        <v>47</v>
      </c>
      <c r="AG132" s="117">
        <f>Engine!AH132</f>
        <v>0</v>
      </c>
      <c r="AH132" s="117">
        <f>Engine!AI132</f>
        <v>78</v>
      </c>
      <c r="AI132" s="117">
        <f>Engine!AJ132</f>
        <v>125</v>
      </c>
      <c r="AJ132" s="117">
        <f>Engine!AK132</f>
        <v>95</v>
      </c>
      <c r="AK132" s="117">
        <f>Engine!AL132</f>
        <v>111</v>
      </c>
      <c r="AL132" s="118">
        <f>Engine!AM132</f>
        <v>3895</v>
      </c>
      <c r="AM132" s="119">
        <f>Engine!AN132</f>
        <v>4420</v>
      </c>
      <c r="AN132" s="120">
        <f>Engine!AO132</f>
        <v>24688</v>
      </c>
      <c r="AO132" s="120">
        <f>Engine!AP132</f>
        <v>3430</v>
      </c>
      <c r="AP132" s="120">
        <f>Engine!AQ132</f>
        <v>26862</v>
      </c>
      <c r="AQ132" s="120">
        <f>Engine!AR132</f>
        <v>26556</v>
      </c>
      <c r="AR132" s="120">
        <f>Engine!AS132</f>
        <v>11636</v>
      </c>
      <c r="AS132" s="120">
        <f>Engine!AT132</f>
        <v>11260</v>
      </c>
      <c r="AT132" s="121">
        <f>Engine!AU132</f>
        <v>108852</v>
      </c>
      <c r="AU132" s="122" t="str">
        <f>Engine!AV132</f>
        <v>Yes</v>
      </c>
      <c r="AV132" s="123">
        <f t="shared" si="2"/>
        <v>30.662535211267606</v>
      </c>
    </row>
    <row r="133" spans="1:48" s="63" customFormat="1" ht="15.75" customHeight="1" thickTop="1" x14ac:dyDescent="0.3">
      <c r="A133" s="124">
        <f>Engine!A133</f>
        <v>14</v>
      </c>
      <c r="B133" s="125">
        <f>Engine!B133</f>
        <v>46277</v>
      </c>
      <c r="C133" s="126" t="str">
        <f>Engine!C133</f>
        <v>Saturday</v>
      </c>
      <c r="D133" s="126" t="str">
        <f>Engine!D133</f>
        <v>Fort Wayne FC</v>
      </c>
      <c r="E133" s="127">
        <f>Engine!E133</f>
        <v>0.79166666666666696</v>
      </c>
      <c r="F133" s="128" t="str">
        <f>Engine!F133</f>
        <v>B</v>
      </c>
      <c r="G133" s="129" t="str">
        <f>Engine!G133</f>
        <v>Season</v>
      </c>
      <c r="H133" s="130">
        <f>Engine!I133</f>
        <v>65</v>
      </c>
      <c r="I133" s="131">
        <f>Engine!J133</f>
        <v>55</v>
      </c>
      <c r="J133" s="131">
        <f>Engine!K133</f>
        <v>49</v>
      </c>
      <c r="K133" s="131">
        <f>Engine!L133</f>
        <v>39</v>
      </c>
      <c r="L133" s="131">
        <f>Engine!M133</f>
        <v>23</v>
      </c>
      <c r="M133" s="131">
        <f>Engine!N133</f>
        <v>15</v>
      </c>
      <c r="N133" s="132">
        <f>Engine!O133</f>
        <v>12</v>
      </c>
      <c r="O133" s="133">
        <f>Engine!P133</f>
        <v>68</v>
      </c>
      <c r="P133" s="134">
        <f>Engine!Q133</f>
        <v>422</v>
      </c>
      <c r="Q133" s="134">
        <f>Engine!R133</f>
        <v>70</v>
      </c>
      <c r="R133" s="134">
        <f>Engine!S133</f>
        <v>658</v>
      </c>
      <c r="S133" s="134">
        <f>Engine!T133</f>
        <v>1120</v>
      </c>
      <c r="T133" s="134">
        <f>Engine!U133</f>
        <v>746</v>
      </c>
      <c r="U133" s="134">
        <f>Engine!V133</f>
        <v>922</v>
      </c>
      <c r="V133" s="135">
        <f>Engine!W133</f>
        <v>4006</v>
      </c>
      <c r="W133" s="136">
        <f>Engine!X133</f>
        <v>68</v>
      </c>
      <c r="X133" s="137">
        <f>Engine!Y133</f>
        <v>106</v>
      </c>
      <c r="Y133" s="137">
        <f>Engine!Z133</f>
        <v>70</v>
      </c>
      <c r="Z133" s="137">
        <f>Engine!AA133</f>
        <v>132</v>
      </c>
      <c r="AA133" s="137">
        <f>Engine!AB133</f>
        <v>280</v>
      </c>
      <c r="AB133" s="137">
        <f>Engine!AC133</f>
        <v>112</v>
      </c>
      <c r="AC133" s="137">
        <f>Engine!AD133</f>
        <v>184</v>
      </c>
      <c r="AD133" s="138">
        <f>Engine!AE133</f>
        <v>952</v>
      </c>
      <c r="AE133" s="133">
        <f>Engine!AF133</f>
        <v>0</v>
      </c>
      <c r="AF133" s="134">
        <f>Engine!AG133</f>
        <v>316</v>
      </c>
      <c r="AG133" s="134">
        <f>Engine!AH133</f>
        <v>0</v>
      </c>
      <c r="AH133" s="134">
        <f>Engine!AI133</f>
        <v>526</v>
      </c>
      <c r="AI133" s="134">
        <f>Engine!AJ133</f>
        <v>840</v>
      </c>
      <c r="AJ133" s="134">
        <f>Engine!AK133</f>
        <v>634</v>
      </c>
      <c r="AK133" s="134">
        <f>Engine!AL133</f>
        <v>738</v>
      </c>
      <c r="AL133" s="135">
        <f>Engine!AM133</f>
        <v>3268</v>
      </c>
      <c r="AM133" s="139">
        <f>Engine!AN133</f>
        <v>4420</v>
      </c>
      <c r="AN133" s="140">
        <f>Engine!AO133</f>
        <v>5830</v>
      </c>
      <c r="AO133" s="140">
        <f>Engine!AP133</f>
        <v>3430</v>
      </c>
      <c r="AP133" s="140">
        <f>Engine!AQ133</f>
        <v>5148</v>
      </c>
      <c r="AQ133" s="140">
        <f>Engine!AR133</f>
        <v>6440</v>
      </c>
      <c r="AR133" s="140">
        <f>Engine!AS133</f>
        <v>1680</v>
      </c>
      <c r="AS133" s="140">
        <f>Engine!AT133</f>
        <v>2208</v>
      </c>
      <c r="AT133" s="141">
        <f>Engine!AU133</f>
        <v>29156</v>
      </c>
      <c r="AU133" s="142" t="str">
        <f>Engine!AV133</f>
        <v>Yes</v>
      </c>
      <c r="AV133" s="143">
        <f t="shared" si="2"/>
        <v>30.626050420168067</v>
      </c>
    </row>
    <row r="134" spans="1:48" s="63" customFormat="1" ht="14.4" x14ac:dyDescent="0.3">
      <c r="A134" s="124">
        <f>Engine!A134</f>
        <v>14</v>
      </c>
      <c r="B134" s="125">
        <f>Engine!B134</f>
        <v>46277</v>
      </c>
      <c r="C134" s="126" t="str">
        <f>Engine!C134</f>
        <v>Saturday</v>
      </c>
      <c r="D134" s="126" t="str">
        <f>Engine!D134</f>
        <v>Fort Wayne FC</v>
      </c>
      <c r="E134" s="127">
        <f>Engine!E134</f>
        <v>0.79166666666666696</v>
      </c>
      <c r="F134" s="128" t="str">
        <f>Engine!F134</f>
        <v>B</v>
      </c>
      <c r="G134" s="129" t="str">
        <f>Engine!G134</f>
        <v>Group</v>
      </c>
      <c r="H134" s="130">
        <f>Engine!I134</f>
        <v>75</v>
      </c>
      <c r="I134" s="131">
        <f>Engine!J134</f>
        <v>63</v>
      </c>
      <c r="J134" s="131">
        <f>Engine!K134</f>
        <v>56.5</v>
      </c>
      <c r="K134" s="131">
        <f>Engine!L134</f>
        <v>45</v>
      </c>
      <c r="L134" s="131">
        <f>Engine!M134</f>
        <v>26.5</v>
      </c>
      <c r="M134" s="131">
        <f>Engine!N134</f>
        <v>17.5</v>
      </c>
      <c r="N134" s="132">
        <f>Engine!O134</f>
        <v>14</v>
      </c>
      <c r="O134" s="133">
        <f>Engine!P134</f>
        <v>68</v>
      </c>
      <c r="P134" s="134">
        <f>Engine!Q134</f>
        <v>422</v>
      </c>
      <c r="Q134" s="134">
        <f>Engine!R134</f>
        <v>70</v>
      </c>
      <c r="R134" s="134">
        <f>Engine!S134</f>
        <v>658</v>
      </c>
      <c r="S134" s="134">
        <f>Engine!T134</f>
        <v>1120</v>
      </c>
      <c r="T134" s="134">
        <f>Engine!U134</f>
        <v>746</v>
      </c>
      <c r="U134" s="134">
        <f>Engine!V134</f>
        <v>922</v>
      </c>
      <c r="V134" s="135">
        <f>Engine!W134</f>
        <v>4006</v>
      </c>
      <c r="W134" s="136">
        <f>Engine!X134</f>
        <v>0</v>
      </c>
      <c r="X134" s="137">
        <f>Engine!Y134</f>
        <v>0</v>
      </c>
      <c r="Y134" s="137">
        <f>Engine!Z134</f>
        <v>0</v>
      </c>
      <c r="Z134" s="137">
        <f>Engine!AA134</f>
        <v>84</v>
      </c>
      <c r="AA134" s="137">
        <f>Engine!AB134</f>
        <v>286</v>
      </c>
      <c r="AB134" s="137">
        <f>Engine!AC134</f>
        <v>222</v>
      </c>
      <c r="AC134" s="137">
        <f>Engine!AD134</f>
        <v>392</v>
      </c>
      <c r="AD134" s="138">
        <f>Engine!AE134</f>
        <v>984</v>
      </c>
      <c r="AE134" s="133">
        <f>Engine!AF134</f>
        <v>68</v>
      </c>
      <c r="AF134" s="134">
        <f>Engine!AG134</f>
        <v>422</v>
      </c>
      <c r="AG134" s="134">
        <f>Engine!AH134</f>
        <v>70</v>
      </c>
      <c r="AH134" s="134">
        <f>Engine!AI134</f>
        <v>574</v>
      </c>
      <c r="AI134" s="134">
        <f>Engine!AJ134</f>
        <v>834</v>
      </c>
      <c r="AJ134" s="134">
        <f>Engine!AK134</f>
        <v>524</v>
      </c>
      <c r="AK134" s="134">
        <f>Engine!AL134</f>
        <v>530</v>
      </c>
      <c r="AL134" s="135">
        <f>Engine!AM134</f>
        <v>3476</v>
      </c>
      <c r="AM134" s="139">
        <f>Engine!AN134</f>
        <v>0</v>
      </c>
      <c r="AN134" s="140">
        <f>Engine!AO134</f>
        <v>0</v>
      </c>
      <c r="AO134" s="140">
        <f>Engine!AP134</f>
        <v>0</v>
      </c>
      <c r="AP134" s="140">
        <f>Engine!AQ134</f>
        <v>3780</v>
      </c>
      <c r="AQ134" s="140">
        <f>Engine!AR134</f>
        <v>7579</v>
      </c>
      <c r="AR134" s="140">
        <f>Engine!AS134</f>
        <v>3885</v>
      </c>
      <c r="AS134" s="140">
        <f>Engine!AT134</f>
        <v>5488</v>
      </c>
      <c r="AT134" s="141">
        <f>Engine!AU134</f>
        <v>20732</v>
      </c>
      <c r="AU134" s="142" t="str">
        <f>Engine!AV134</f>
        <v>Yes</v>
      </c>
      <c r="AV134" s="143">
        <f t="shared" si="2"/>
        <v>21.069105691056912</v>
      </c>
    </row>
    <row r="135" spans="1:48" s="63" customFormat="1" ht="14.4" x14ac:dyDescent="0.3">
      <c r="A135" s="124">
        <f>Engine!A135</f>
        <v>14</v>
      </c>
      <c r="B135" s="125">
        <f>Engine!B135</f>
        <v>46277</v>
      </c>
      <c r="C135" s="126" t="str">
        <f>Engine!C135</f>
        <v>Saturday</v>
      </c>
      <c r="D135" s="126" t="str">
        <f>Engine!D135</f>
        <v>Fort Wayne FC</v>
      </c>
      <c r="E135" s="127">
        <f>Engine!E135</f>
        <v>0.79166666666666696</v>
      </c>
      <c r="F135" s="128" t="str">
        <f>Engine!F135</f>
        <v>B</v>
      </c>
      <c r="G135" s="129" t="str">
        <f>Engine!G135</f>
        <v>Single</v>
      </c>
      <c r="H135" s="130">
        <f>Engine!I135</f>
        <v>81.5</v>
      </c>
      <c r="I135" s="131">
        <f>Engine!J135</f>
        <v>69</v>
      </c>
      <c r="J135" s="131">
        <f>Engine!K135</f>
        <v>61.5</v>
      </c>
      <c r="K135" s="131">
        <f>Engine!L135</f>
        <v>49</v>
      </c>
      <c r="L135" s="131">
        <f>Engine!M135</f>
        <v>29</v>
      </c>
      <c r="M135" s="131">
        <f>Engine!N135</f>
        <v>19</v>
      </c>
      <c r="N135" s="132">
        <f>Engine!O135</f>
        <v>15</v>
      </c>
      <c r="O135" s="133">
        <f>Engine!P135</f>
        <v>68</v>
      </c>
      <c r="P135" s="134">
        <f>Engine!Q135</f>
        <v>422</v>
      </c>
      <c r="Q135" s="134">
        <f>Engine!R135</f>
        <v>70</v>
      </c>
      <c r="R135" s="134">
        <f>Engine!S135</f>
        <v>658</v>
      </c>
      <c r="S135" s="134">
        <f>Engine!T135</f>
        <v>1120</v>
      </c>
      <c r="T135" s="134">
        <f>Engine!U135</f>
        <v>746</v>
      </c>
      <c r="U135" s="134">
        <f>Engine!V135</f>
        <v>922</v>
      </c>
      <c r="V135" s="135">
        <f>Engine!W135</f>
        <v>4006</v>
      </c>
      <c r="W135" s="136">
        <f>Engine!X135</f>
        <v>0</v>
      </c>
      <c r="X135" s="137">
        <f>Engine!Y135</f>
        <v>215</v>
      </c>
      <c r="Y135" s="137">
        <f>Engine!Z135</f>
        <v>0</v>
      </c>
      <c r="Z135" s="137">
        <f>Engine!AA135</f>
        <v>336</v>
      </c>
      <c r="AA135" s="137">
        <f>Engine!AB135</f>
        <v>381</v>
      </c>
      <c r="AB135" s="137">
        <f>Engine!AC135</f>
        <v>285</v>
      </c>
      <c r="AC135" s="137">
        <f>Engine!AD135</f>
        <v>196</v>
      </c>
      <c r="AD135" s="138">
        <f>Engine!AE135</f>
        <v>1413</v>
      </c>
      <c r="AE135" s="133">
        <f>Engine!AF135</f>
        <v>68</v>
      </c>
      <c r="AF135" s="134">
        <f>Engine!AG135</f>
        <v>207</v>
      </c>
      <c r="AG135" s="134">
        <f>Engine!AH135</f>
        <v>70</v>
      </c>
      <c r="AH135" s="134">
        <f>Engine!AI135</f>
        <v>322</v>
      </c>
      <c r="AI135" s="134">
        <f>Engine!AJ135</f>
        <v>739</v>
      </c>
      <c r="AJ135" s="134">
        <f>Engine!AK135</f>
        <v>461</v>
      </c>
      <c r="AK135" s="134">
        <f>Engine!AL135</f>
        <v>726</v>
      </c>
      <c r="AL135" s="135">
        <f>Engine!AM135</f>
        <v>3280</v>
      </c>
      <c r="AM135" s="139">
        <f>Engine!AN135</f>
        <v>0</v>
      </c>
      <c r="AN135" s="140">
        <f>Engine!AO135</f>
        <v>14835</v>
      </c>
      <c r="AO135" s="140">
        <f>Engine!AP135</f>
        <v>0</v>
      </c>
      <c r="AP135" s="140">
        <f>Engine!AQ135</f>
        <v>16464</v>
      </c>
      <c r="AQ135" s="140">
        <f>Engine!AR135</f>
        <v>11049</v>
      </c>
      <c r="AR135" s="140">
        <f>Engine!AS135</f>
        <v>5415</v>
      </c>
      <c r="AS135" s="140">
        <f>Engine!AT135</f>
        <v>2940</v>
      </c>
      <c r="AT135" s="141">
        <f>Engine!AU135</f>
        <v>50703</v>
      </c>
      <c r="AU135" s="142" t="str">
        <f>Engine!AV135</f>
        <v>Yes</v>
      </c>
      <c r="AV135" s="143">
        <f t="shared" si="2"/>
        <v>35.883227176220807</v>
      </c>
    </row>
    <row r="136" spans="1:48" s="63" customFormat="1" ht="14.4" x14ac:dyDescent="0.3">
      <c r="A136" s="124">
        <f>Engine!A136</f>
        <v>14</v>
      </c>
      <c r="B136" s="125">
        <f>Engine!B136</f>
        <v>46277</v>
      </c>
      <c r="C136" s="126" t="str">
        <f>Engine!C136</f>
        <v>Saturday</v>
      </c>
      <c r="D136" s="126" t="str">
        <f>Engine!D136</f>
        <v>Fort Wayne FC</v>
      </c>
      <c r="E136" s="127">
        <f>Engine!E136</f>
        <v>0.79166666666666696</v>
      </c>
      <c r="F136" s="128" t="str">
        <f>Engine!F136</f>
        <v>B</v>
      </c>
      <c r="G136" s="129" t="str">
        <f>Engine!G136</f>
        <v>Matchday</v>
      </c>
      <c r="H136" s="130">
        <f>Engine!I136</f>
        <v>88</v>
      </c>
      <c r="I136" s="131">
        <f>Engine!J136</f>
        <v>74.5</v>
      </c>
      <c r="J136" s="131">
        <f>Engine!K136</f>
        <v>66</v>
      </c>
      <c r="K136" s="131">
        <f>Engine!L136</f>
        <v>52.5</v>
      </c>
      <c r="L136" s="131">
        <f>Engine!M136</f>
        <v>31</v>
      </c>
      <c r="M136" s="131">
        <f>Engine!N136</f>
        <v>20.5</v>
      </c>
      <c r="N136" s="132">
        <f>Engine!O136</f>
        <v>16</v>
      </c>
      <c r="O136" s="133">
        <f>Engine!P136</f>
        <v>68</v>
      </c>
      <c r="P136" s="134">
        <f>Engine!Q136</f>
        <v>422</v>
      </c>
      <c r="Q136" s="134">
        <f>Engine!R136</f>
        <v>70</v>
      </c>
      <c r="R136" s="134">
        <f>Engine!S136</f>
        <v>658</v>
      </c>
      <c r="S136" s="134">
        <f>Engine!T136</f>
        <v>1120</v>
      </c>
      <c r="T136" s="134">
        <f>Engine!U136</f>
        <v>746</v>
      </c>
      <c r="U136" s="134">
        <f>Engine!V136</f>
        <v>922</v>
      </c>
      <c r="V136" s="135">
        <f>Engine!W136</f>
        <v>4006</v>
      </c>
      <c r="W136" s="136">
        <f>Engine!X136</f>
        <v>0</v>
      </c>
      <c r="X136" s="137">
        <f>Engine!Y136</f>
        <v>54</v>
      </c>
      <c r="Y136" s="137">
        <f>Engine!Z136</f>
        <v>0</v>
      </c>
      <c r="Z136" s="137">
        <f>Engine!AA136</f>
        <v>28</v>
      </c>
      <c r="AA136" s="137">
        <f>Engine!AB136</f>
        <v>48</v>
      </c>
      <c r="AB136" s="137">
        <f>Engine!AC136</f>
        <v>32</v>
      </c>
      <c r="AC136" s="137">
        <f>Engine!AD136</f>
        <v>39</v>
      </c>
      <c r="AD136" s="138">
        <f>Engine!AE136</f>
        <v>201</v>
      </c>
      <c r="AE136" s="133">
        <f>Engine!AF136</f>
        <v>68</v>
      </c>
      <c r="AF136" s="134">
        <f>Engine!AG136</f>
        <v>368</v>
      </c>
      <c r="AG136" s="134">
        <f>Engine!AH136</f>
        <v>70</v>
      </c>
      <c r="AH136" s="134">
        <f>Engine!AI136</f>
        <v>630</v>
      </c>
      <c r="AI136" s="134">
        <f>Engine!AJ136</f>
        <v>1072</v>
      </c>
      <c r="AJ136" s="134">
        <f>Engine!AK136</f>
        <v>714</v>
      </c>
      <c r="AK136" s="134">
        <f>Engine!AL136</f>
        <v>883</v>
      </c>
      <c r="AL136" s="135">
        <f>Engine!AM136</f>
        <v>3123</v>
      </c>
      <c r="AM136" s="139">
        <f>Engine!AN136</f>
        <v>0</v>
      </c>
      <c r="AN136" s="140">
        <f>Engine!AO136</f>
        <v>4023</v>
      </c>
      <c r="AO136" s="140">
        <f>Engine!AP136</f>
        <v>0</v>
      </c>
      <c r="AP136" s="140">
        <f>Engine!AQ136</f>
        <v>1470</v>
      </c>
      <c r="AQ136" s="140">
        <f>Engine!AR136</f>
        <v>1488</v>
      </c>
      <c r="AR136" s="140">
        <f>Engine!AS136</f>
        <v>656</v>
      </c>
      <c r="AS136" s="140">
        <f>Engine!AT136</f>
        <v>624</v>
      </c>
      <c r="AT136" s="141">
        <f>Engine!AU136</f>
        <v>8261</v>
      </c>
      <c r="AU136" s="142" t="str">
        <f>Engine!AV136</f>
        <v>Yes</v>
      </c>
      <c r="AV136" s="143">
        <f t="shared" si="2"/>
        <v>41.099502487562191</v>
      </c>
    </row>
    <row r="137" spans="1:48" s="63" customFormat="1" ht="14.4" hidden="1" x14ac:dyDescent="0.3">
      <c r="A137" s="124">
        <f>Engine!A137</f>
        <v>14</v>
      </c>
      <c r="B137" s="125">
        <f>Engine!B137</f>
        <v>46277</v>
      </c>
      <c r="C137" s="126" t="str">
        <f>Engine!C137</f>
        <v>Saturday</v>
      </c>
      <c r="D137" s="126" t="str">
        <f>Engine!D137</f>
        <v>Fort Wayne FC</v>
      </c>
      <c r="E137" s="127">
        <f>Engine!E137</f>
        <v>0.79166666666666696</v>
      </c>
      <c r="F137" s="128" t="str">
        <f>Engine!F137</f>
        <v>B</v>
      </c>
      <c r="G137" s="129" t="str">
        <f>Engine!G137</f>
        <v>Sponsor</v>
      </c>
      <c r="H137" s="130">
        <f>Engine!I137</f>
        <v>65</v>
      </c>
      <c r="I137" s="131">
        <f>Engine!J137</f>
        <v>55</v>
      </c>
      <c r="J137" s="131">
        <f>Engine!K137</f>
        <v>49</v>
      </c>
      <c r="K137" s="131">
        <f>Engine!L137</f>
        <v>39</v>
      </c>
      <c r="L137" s="131">
        <f>Engine!M137</f>
        <v>23</v>
      </c>
      <c r="M137" s="131">
        <f>Engine!N137</f>
        <v>15</v>
      </c>
      <c r="N137" s="132">
        <f>Engine!O137</f>
        <v>12</v>
      </c>
      <c r="O137" s="133">
        <f>Engine!P137</f>
        <v>68</v>
      </c>
      <c r="P137" s="134">
        <f>Engine!Q137</f>
        <v>422</v>
      </c>
      <c r="Q137" s="134">
        <f>Engine!R137</f>
        <v>70</v>
      </c>
      <c r="R137" s="134">
        <f>Engine!S137</f>
        <v>658</v>
      </c>
      <c r="S137" s="134">
        <f>Engine!T137</f>
        <v>1120</v>
      </c>
      <c r="T137" s="134">
        <f>Engine!U137</f>
        <v>746</v>
      </c>
      <c r="U137" s="134">
        <f>Engine!V137</f>
        <v>922</v>
      </c>
      <c r="V137" s="135">
        <f>Engine!W137</f>
        <v>4006</v>
      </c>
      <c r="W137" s="136">
        <f>Engine!X137</f>
        <v>0</v>
      </c>
      <c r="X137" s="137">
        <f>Engine!Y137</f>
        <v>0</v>
      </c>
      <c r="Y137" s="137">
        <f>Engine!Z137</f>
        <v>0</v>
      </c>
      <c r="Z137" s="137">
        <f>Engine!AA137</f>
        <v>0</v>
      </c>
      <c r="AA137" s="137">
        <f>Engine!AB137</f>
        <v>0</v>
      </c>
      <c r="AB137" s="137">
        <f>Engine!AC137</f>
        <v>0</v>
      </c>
      <c r="AC137" s="137">
        <f>Engine!AD137</f>
        <v>0</v>
      </c>
      <c r="AD137" s="138">
        <f>Engine!AE137</f>
        <v>0</v>
      </c>
      <c r="AE137" s="133">
        <f>Engine!AF137</f>
        <v>68</v>
      </c>
      <c r="AF137" s="134">
        <f>Engine!AG137</f>
        <v>422</v>
      </c>
      <c r="AG137" s="134">
        <f>Engine!AH137</f>
        <v>70</v>
      </c>
      <c r="AH137" s="134">
        <f>Engine!AI137</f>
        <v>658</v>
      </c>
      <c r="AI137" s="134">
        <f>Engine!AJ137</f>
        <v>1120</v>
      </c>
      <c r="AJ137" s="134">
        <f>Engine!AK137</f>
        <v>746</v>
      </c>
      <c r="AK137" s="134">
        <f>Engine!AL137</f>
        <v>922</v>
      </c>
      <c r="AL137" s="135">
        <f>Engine!AM137</f>
        <v>3084</v>
      </c>
      <c r="AM137" s="139">
        <f>Engine!AN137</f>
        <v>0</v>
      </c>
      <c r="AN137" s="140">
        <f>Engine!AO137</f>
        <v>0</v>
      </c>
      <c r="AO137" s="140">
        <f>Engine!AP137</f>
        <v>0</v>
      </c>
      <c r="AP137" s="140">
        <f>Engine!AQ137</f>
        <v>0</v>
      </c>
      <c r="AQ137" s="140">
        <f>Engine!AR137</f>
        <v>0</v>
      </c>
      <c r="AR137" s="140">
        <f>Engine!AS137</f>
        <v>0</v>
      </c>
      <c r="AS137" s="140">
        <f>Engine!AT137</f>
        <v>0</v>
      </c>
      <c r="AT137" s="141">
        <f>Engine!AU137</f>
        <v>0</v>
      </c>
      <c r="AU137" s="142" t="str">
        <f>Engine!AV137</f>
        <v>Yes</v>
      </c>
      <c r="AV137" s="132" t="str">
        <f t="shared" si="2"/>
        <v/>
      </c>
    </row>
    <row r="138" spans="1:48" s="63" customFormat="1" ht="14.4" hidden="1" x14ac:dyDescent="0.3">
      <c r="A138" s="124">
        <f>Engine!A138</f>
        <v>14</v>
      </c>
      <c r="B138" s="125">
        <f>Engine!B138</f>
        <v>46277</v>
      </c>
      <c r="C138" s="126" t="str">
        <f>Engine!C138</f>
        <v>Saturday</v>
      </c>
      <c r="D138" s="126" t="str">
        <f>Engine!D138</f>
        <v>Fort Wayne FC</v>
      </c>
      <c r="E138" s="127">
        <f>Engine!E138</f>
        <v>0.79166666666666696</v>
      </c>
      <c r="F138" s="128" t="str">
        <f>Engine!F138</f>
        <v>B</v>
      </c>
      <c r="G138" s="129" t="str">
        <f>Engine!G138</f>
        <v>Comp</v>
      </c>
      <c r="H138" s="130">
        <f>Engine!I138</f>
        <v>0</v>
      </c>
      <c r="I138" s="131">
        <f>Engine!J138</f>
        <v>0</v>
      </c>
      <c r="J138" s="131">
        <f>Engine!K138</f>
        <v>0</v>
      </c>
      <c r="K138" s="131">
        <f>Engine!L138</f>
        <v>0</v>
      </c>
      <c r="L138" s="131">
        <f>Engine!M138</f>
        <v>0</v>
      </c>
      <c r="M138" s="131">
        <f>Engine!N138</f>
        <v>0</v>
      </c>
      <c r="N138" s="132">
        <f>Engine!O138</f>
        <v>0</v>
      </c>
      <c r="O138" s="133">
        <f>Engine!P138</f>
        <v>68</v>
      </c>
      <c r="P138" s="134">
        <f>Engine!Q138</f>
        <v>422</v>
      </c>
      <c r="Q138" s="134">
        <f>Engine!R138</f>
        <v>70</v>
      </c>
      <c r="R138" s="134">
        <f>Engine!S138</f>
        <v>658</v>
      </c>
      <c r="S138" s="134">
        <f>Engine!T138</f>
        <v>1120</v>
      </c>
      <c r="T138" s="134">
        <f>Engine!U138</f>
        <v>746</v>
      </c>
      <c r="U138" s="134">
        <f>Engine!V138</f>
        <v>922</v>
      </c>
      <c r="V138" s="135">
        <f>Engine!W138</f>
        <v>4006</v>
      </c>
      <c r="W138" s="136">
        <f>Engine!X138</f>
        <v>0</v>
      </c>
      <c r="X138" s="137">
        <f>Engine!Y138</f>
        <v>0</v>
      </c>
      <c r="Y138" s="137">
        <f>Engine!Z138</f>
        <v>0</v>
      </c>
      <c r="Z138" s="137">
        <f>Engine!AA138</f>
        <v>0</v>
      </c>
      <c r="AA138" s="137">
        <f>Engine!AB138</f>
        <v>0</v>
      </c>
      <c r="AB138" s="137">
        <f>Engine!AC138</f>
        <v>0</v>
      </c>
      <c r="AC138" s="137">
        <f>Engine!AD138</f>
        <v>0</v>
      </c>
      <c r="AD138" s="138">
        <f>Engine!AE138</f>
        <v>0</v>
      </c>
      <c r="AE138" s="133">
        <f>Engine!AF138</f>
        <v>68</v>
      </c>
      <c r="AF138" s="134">
        <f>Engine!AG138</f>
        <v>422</v>
      </c>
      <c r="AG138" s="134">
        <f>Engine!AH138</f>
        <v>70</v>
      </c>
      <c r="AH138" s="134">
        <f>Engine!AI138</f>
        <v>658</v>
      </c>
      <c r="AI138" s="134">
        <f>Engine!AJ138</f>
        <v>1120</v>
      </c>
      <c r="AJ138" s="134">
        <f>Engine!AK138</f>
        <v>746</v>
      </c>
      <c r="AK138" s="134">
        <f>Engine!AL138</f>
        <v>922</v>
      </c>
      <c r="AL138" s="135">
        <f>Engine!AM138</f>
        <v>3084</v>
      </c>
      <c r="AM138" s="139">
        <f>Engine!AN138</f>
        <v>0</v>
      </c>
      <c r="AN138" s="140">
        <f>Engine!AO138</f>
        <v>0</v>
      </c>
      <c r="AO138" s="140">
        <f>Engine!AP138</f>
        <v>0</v>
      </c>
      <c r="AP138" s="140">
        <f>Engine!AQ138</f>
        <v>0</v>
      </c>
      <c r="AQ138" s="140">
        <f>Engine!AR138</f>
        <v>0</v>
      </c>
      <c r="AR138" s="140">
        <f>Engine!AS138</f>
        <v>0</v>
      </c>
      <c r="AS138" s="140">
        <f>Engine!AT138</f>
        <v>0</v>
      </c>
      <c r="AT138" s="141">
        <f>Engine!AU138</f>
        <v>0</v>
      </c>
      <c r="AU138" s="142" t="str">
        <f>Engine!AV138</f>
        <v>Yes</v>
      </c>
      <c r="AV138" s="132" t="str">
        <f t="shared" si="2"/>
        <v/>
      </c>
    </row>
    <row r="139" spans="1:48" s="63" customFormat="1" ht="14.4" hidden="1" x14ac:dyDescent="0.3">
      <c r="A139" s="124">
        <f>Engine!A139</f>
        <v>14</v>
      </c>
      <c r="B139" s="125">
        <f>Engine!B139</f>
        <v>46277</v>
      </c>
      <c r="C139" s="126" t="str">
        <f>Engine!C139</f>
        <v>Saturday</v>
      </c>
      <c r="D139" s="126" t="str">
        <f>Engine!D139</f>
        <v>Fort Wayne FC</v>
      </c>
      <c r="E139" s="127">
        <f>Engine!E139</f>
        <v>0.79166666666666696</v>
      </c>
      <c r="F139" s="128" t="str">
        <f>Engine!F139</f>
        <v>B</v>
      </c>
      <c r="G139" s="129" t="str">
        <f>Engine!G139</f>
        <v>Promo1</v>
      </c>
      <c r="H139" s="130">
        <f>Engine!I139</f>
        <v>0</v>
      </c>
      <c r="I139" s="131">
        <f>Engine!J139</f>
        <v>0</v>
      </c>
      <c r="J139" s="131">
        <f>Engine!K139</f>
        <v>0</v>
      </c>
      <c r="K139" s="131">
        <f>Engine!L139</f>
        <v>0</v>
      </c>
      <c r="L139" s="131">
        <f>Engine!M139</f>
        <v>0</v>
      </c>
      <c r="M139" s="131">
        <f>Engine!N139</f>
        <v>0</v>
      </c>
      <c r="N139" s="132">
        <f>Engine!O139</f>
        <v>0</v>
      </c>
      <c r="O139" s="133">
        <f>Engine!P139</f>
        <v>68</v>
      </c>
      <c r="P139" s="134">
        <f>Engine!Q139</f>
        <v>422</v>
      </c>
      <c r="Q139" s="134">
        <f>Engine!R139</f>
        <v>70</v>
      </c>
      <c r="R139" s="134">
        <f>Engine!S139</f>
        <v>658</v>
      </c>
      <c r="S139" s="134">
        <f>Engine!T139</f>
        <v>1120</v>
      </c>
      <c r="T139" s="134">
        <f>Engine!U139</f>
        <v>746</v>
      </c>
      <c r="U139" s="134">
        <f>Engine!V139</f>
        <v>922</v>
      </c>
      <c r="V139" s="135">
        <f>Engine!W139</f>
        <v>4006</v>
      </c>
      <c r="W139" s="136">
        <f>Engine!X139</f>
        <v>0</v>
      </c>
      <c r="X139" s="137">
        <f>Engine!Y139</f>
        <v>0</v>
      </c>
      <c r="Y139" s="137">
        <f>Engine!Z139</f>
        <v>0</v>
      </c>
      <c r="Z139" s="137">
        <f>Engine!AA139</f>
        <v>0</v>
      </c>
      <c r="AA139" s="137">
        <f>Engine!AB139</f>
        <v>0</v>
      </c>
      <c r="AB139" s="137">
        <f>Engine!AC139</f>
        <v>0</v>
      </c>
      <c r="AC139" s="137">
        <f>Engine!AD139</f>
        <v>0</v>
      </c>
      <c r="AD139" s="138">
        <f>Engine!AE139</f>
        <v>0</v>
      </c>
      <c r="AE139" s="133">
        <f>Engine!AF139</f>
        <v>68</v>
      </c>
      <c r="AF139" s="134">
        <f>Engine!AG139</f>
        <v>422</v>
      </c>
      <c r="AG139" s="134">
        <f>Engine!AH139</f>
        <v>70</v>
      </c>
      <c r="AH139" s="134">
        <f>Engine!AI139</f>
        <v>658</v>
      </c>
      <c r="AI139" s="134">
        <f>Engine!AJ139</f>
        <v>1120</v>
      </c>
      <c r="AJ139" s="134">
        <f>Engine!AK139</f>
        <v>746</v>
      </c>
      <c r="AK139" s="134">
        <f>Engine!AL139</f>
        <v>922</v>
      </c>
      <c r="AL139" s="135">
        <f>Engine!AM139</f>
        <v>3084</v>
      </c>
      <c r="AM139" s="139">
        <f>Engine!AN139</f>
        <v>0</v>
      </c>
      <c r="AN139" s="140">
        <f>Engine!AO139</f>
        <v>0</v>
      </c>
      <c r="AO139" s="140">
        <f>Engine!AP139</f>
        <v>0</v>
      </c>
      <c r="AP139" s="140">
        <f>Engine!AQ139</f>
        <v>0</v>
      </c>
      <c r="AQ139" s="140">
        <f>Engine!AR139</f>
        <v>0</v>
      </c>
      <c r="AR139" s="140">
        <f>Engine!AS139</f>
        <v>0</v>
      </c>
      <c r="AS139" s="140">
        <f>Engine!AT139</f>
        <v>0</v>
      </c>
      <c r="AT139" s="141">
        <f>Engine!AU139</f>
        <v>0</v>
      </c>
      <c r="AU139" s="142" t="str">
        <f>Engine!AV139</f>
        <v>Yes</v>
      </c>
      <c r="AV139" s="132" t="str">
        <f t="shared" si="2"/>
        <v/>
      </c>
    </row>
    <row r="140" spans="1:48" s="63" customFormat="1" ht="14.4" hidden="1" x14ac:dyDescent="0.3">
      <c r="A140" s="124">
        <f>Engine!A140</f>
        <v>14</v>
      </c>
      <c r="B140" s="125">
        <f>Engine!B140</f>
        <v>46277</v>
      </c>
      <c r="C140" s="126" t="str">
        <f>Engine!C140</f>
        <v>Saturday</v>
      </c>
      <c r="D140" s="126" t="str">
        <f>Engine!D140</f>
        <v>Fort Wayne FC</v>
      </c>
      <c r="E140" s="127">
        <f>Engine!E140</f>
        <v>0.79166666666666696</v>
      </c>
      <c r="F140" s="128" t="str">
        <f>Engine!F140</f>
        <v>B</v>
      </c>
      <c r="G140" s="129" t="str">
        <f>Engine!G140</f>
        <v>Promo2</v>
      </c>
      <c r="H140" s="130">
        <f>Engine!I140</f>
        <v>0</v>
      </c>
      <c r="I140" s="131">
        <f>Engine!J140</f>
        <v>0</v>
      </c>
      <c r="J140" s="131">
        <f>Engine!K140</f>
        <v>0</v>
      </c>
      <c r="K140" s="131">
        <f>Engine!L140</f>
        <v>0</v>
      </c>
      <c r="L140" s="131">
        <f>Engine!M140</f>
        <v>0</v>
      </c>
      <c r="M140" s="131">
        <f>Engine!N140</f>
        <v>0</v>
      </c>
      <c r="N140" s="132">
        <f>Engine!O140</f>
        <v>0</v>
      </c>
      <c r="O140" s="133">
        <f>Engine!P140</f>
        <v>68</v>
      </c>
      <c r="P140" s="134">
        <f>Engine!Q140</f>
        <v>422</v>
      </c>
      <c r="Q140" s="134">
        <f>Engine!R140</f>
        <v>70</v>
      </c>
      <c r="R140" s="134">
        <f>Engine!S140</f>
        <v>658</v>
      </c>
      <c r="S140" s="134">
        <f>Engine!T140</f>
        <v>1120</v>
      </c>
      <c r="T140" s="134">
        <f>Engine!U140</f>
        <v>746</v>
      </c>
      <c r="U140" s="134">
        <f>Engine!V140</f>
        <v>922</v>
      </c>
      <c r="V140" s="135">
        <f>Engine!W140</f>
        <v>4006</v>
      </c>
      <c r="W140" s="136">
        <f>Engine!X140</f>
        <v>0</v>
      </c>
      <c r="X140" s="137">
        <f>Engine!Y140</f>
        <v>0</v>
      </c>
      <c r="Y140" s="137">
        <f>Engine!Z140</f>
        <v>0</v>
      </c>
      <c r="Z140" s="137">
        <f>Engine!AA140</f>
        <v>0</v>
      </c>
      <c r="AA140" s="137">
        <f>Engine!AB140</f>
        <v>0</v>
      </c>
      <c r="AB140" s="137">
        <f>Engine!AC140</f>
        <v>0</v>
      </c>
      <c r="AC140" s="137">
        <f>Engine!AD140</f>
        <v>0</v>
      </c>
      <c r="AD140" s="138">
        <f>Engine!AE140</f>
        <v>0</v>
      </c>
      <c r="AE140" s="133">
        <f>Engine!AF140</f>
        <v>68</v>
      </c>
      <c r="AF140" s="134">
        <f>Engine!AG140</f>
        <v>422</v>
      </c>
      <c r="AG140" s="134">
        <f>Engine!AH140</f>
        <v>70</v>
      </c>
      <c r="AH140" s="134">
        <f>Engine!AI140</f>
        <v>658</v>
      </c>
      <c r="AI140" s="134">
        <f>Engine!AJ140</f>
        <v>1120</v>
      </c>
      <c r="AJ140" s="134">
        <f>Engine!AK140</f>
        <v>746</v>
      </c>
      <c r="AK140" s="134">
        <f>Engine!AL140</f>
        <v>922</v>
      </c>
      <c r="AL140" s="135">
        <f>Engine!AM140</f>
        <v>3084</v>
      </c>
      <c r="AM140" s="139">
        <f>Engine!AN140</f>
        <v>0</v>
      </c>
      <c r="AN140" s="140">
        <f>Engine!AO140</f>
        <v>0</v>
      </c>
      <c r="AO140" s="140">
        <f>Engine!AP140</f>
        <v>0</v>
      </c>
      <c r="AP140" s="140">
        <f>Engine!AQ140</f>
        <v>0</v>
      </c>
      <c r="AQ140" s="140">
        <f>Engine!AR140</f>
        <v>0</v>
      </c>
      <c r="AR140" s="140">
        <f>Engine!AS140</f>
        <v>0</v>
      </c>
      <c r="AS140" s="140">
        <f>Engine!AT140</f>
        <v>0</v>
      </c>
      <c r="AT140" s="141">
        <f>Engine!AU140</f>
        <v>0</v>
      </c>
      <c r="AU140" s="142" t="str">
        <f>Engine!AV140</f>
        <v>Yes</v>
      </c>
      <c r="AV140" s="132" t="str">
        <f t="shared" si="2"/>
        <v/>
      </c>
    </row>
    <row r="141" spans="1:48" s="63" customFormat="1" ht="14.4" hidden="1" x14ac:dyDescent="0.3">
      <c r="A141" s="124">
        <f>Engine!A141</f>
        <v>14</v>
      </c>
      <c r="B141" s="125">
        <f>Engine!B141</f>
        <v>46277</v>
      </c>
      <c r="C141" s="126" t="str">
        <f>Engine!C141</f>
        <v>Saturday</v>
      </c>
      <c r="D141" s="126" t="str">
        <f>Engine!D141</f>
        <v>Fort Wayne FC</v>
      </c>
      <c r="E141" s="127">
        <f>Engine!E141</f>
        <v>0.79166666666666696</v>
      </c>
      <c r="F141" s="128" t="str">
        <f>Engine!F141</f>
        <v>B</v>
      </c>
      <c r="G141" s="129" t="str">
        <f>Engine!G141</f>
        <v>Promo3</v>
      </c>
      <c r="H141" s="130">
        <f>Engine!I141</f>
        <v>0</v>
      </c>
      <c r="I141" s="131">
        <f>Engine!J141</f>
        <v>0</v>
      </c>
      <c r="J141" s="131">
        <f>Engine!K141</f>
        <v>0</v>
      </c>
      <c r="K141" s="131">
        <f>Engine!L141</f>
        <v>0</v>
      </c>
      <c r="L141" s="131">
        <f>Engine!M141</f>
        <v>0</v>
      </c>
      <c r="M141" s="131">
        <f>Engine!N141</f>
        <v>0</v>
      </c>
      <c r="N141" s="132">
        <f>Engine!O141</f>
        <v>0</v>
      </c>
      <c r="O141" s="133">
        <f>Engine!P141</f>
        <v>68</v>
      </c>
      <c r="P141" s="134">
        <f>Engine!Q141</f>
        <v>422</v>
      </c>
      <c r="Q141" s="134">
        <f>Engine!R141</f>
        <v>70</v>
      </c>
      <c r="R141" s="134">
        <f>Engine!S141</f>
        <v>658</v>
      </c>
      <c r="S141" s="134">
        <f>Engine!T141</f>
        <v>1120</v>
      </c>
      <c r="T141" s="134">
        <f>Engine!U141</f>
        <v>746</v>
      </c>
      <c r="U141" s="134">
        <f>Engine!V141</f>
        <v>922</v>
      </c>
      <c r="V141" s="135">
        <f>Engine!W141</f>
        <v>4006</v>
      </c>
      <c r="W141" s="136">
        <f>Engine!X141</f>
        <v>0</v>
      </c>
      <c r="X141" s="137">
        <f>Engine!Y141</f>
        <v>0</v>
      </c>
      <c r="Y141" s="137">
        <f>Engine!Z141</f>
        <v>0</v>
      </c>
      <c r="Z141" s="137">
        <f>Engine!AA141</f>
        <v>0</v>
      </c>
      <c r="AA141" s="137">
        <f>Engine!AB141</f>
        <v>0</v>
      </c>
      <c r="AB141" s="137">
        <f>Engine!AC141</f>
        <v>0</v>
      </c>
      <c r="AC141" s="137">
        <f>Engine!AD141</f>
        <v>0</v>
      </c>
      <c r="AD141" s="138">
        <f>Engine!AE141</f>
        <v>0</v>
      </c>
      <c r="AE141" s="133">
        <f>Engine!AF141</f>
        <v>68</v>
      </c>
      <c r="AF141" s="134">
        <f>Engine!AG141</f>
        <v>422</v>
      </c>
      <c r="AG141" s="134">
        <f>Engine!AH141</f>
        <v>70</v>
      </c>
      <c r="AH141" s="134">
        <f>Engine!AI141</f>
        <v>658</v>
      </c>
      <c r="AI141" s="134">
        <f>Engine!AJ141</f>
        <v>1120</v>
      </c>
      <c r="AJ141" s="134">
        <f>Engine!AK141</f>
        <v>746</v>
      </c>
      <c r="AK141" s="134">
        <f>Engine!AL141</f>
        <v>922</v>
      </c>
      <c r="AL141" s="135">
        <f>Engine!AM141</f>
        <v>3084</v>
      </c>
      <c r="AM141" s="139">
        <f>Engine!AN141</f>
        <v>0</v>
      </c>
      <c r="AN141" s="140">
        <f>Engine!AO141</f>
        <v>0</v>
      </c>
      <c r="AO141" s="140">
        <f>Engine!AP141</f>
        <v>0</v>
      </c>
      <c r="AP141" s="140">
        <f>Engine!AQ141</f>
        <v>0</v>
      </c>
      <c r="AQ141" s="140">
        <f>Engine!AR141</f>
        <v>0</v>
      </c>
      <c r="AR141" s="140">
        <f>Engine!AS141</f>
        <v>0</v>
      </c>
      <c r="AS141" s="140">
        <f>Engine!AT141</f>
        <v>0</v>
      </c>
      <c r="AT141" s="141">
        <f>Engine!AU141</f>
        <v>0</v>
      </c>
      <c r="AU141" s="142" t="str">
        <f>Engine!AV141</f>
        <v>Yes</v>
      </c>
      <c r="AV141" s="132" t="str">
        <f t="shared" si="2"/>
        <v/>
      </c>
    </row>
    <row r="142" spans="1:48" s="144" customFormat="1" ht="15.75" customHeight="1" thickBot="1" x14ac:dyDescent="0.35">
      <c r="A142" s="107">
        <f>Engine!A142</f>
        <v>14</v>
      </c>
      <c r="B142" s="108">
        <f>Engine!B142</f>
        <v>46277</v>
      </c>
      <c r="C142" s="109" t="str">
        <f>Engine!C142</f>
        <v>Saturday</v>
      </c>
      <c r="D142" s="109" t="str">
        <f>Engine!D142</f>
        <v>Fort Wayne FC</v>
      </c>
      <c r="E142" s="110">
        <f>Engine!E142</f>
        <v>0.79166666666666696</v>
      </c>
      <c r="F142" s="111" t="str">
        <f>Engine!F142</f>
        <v>B</v>
      </c>
      <c r="G142" s="112" t="str">
        <f>Engine!G142</f>
        <v>Totals</v>
      </c>
      <c r="H142" s="113" t="s">
        <v>39</v>
      </c>
      <c r="I142" s="114" t="s">
        <v>39</v>
      </c>
      <c r="J142" s="114" t="s">
        <v>39</v>
      </c>
      <c r="K142" s="114" t="s">
        <v>39</v>
      </c>
      <c r="L142" s="114" t="s">
        <v>39</v>
      </c>
      <c r="M142" s="114" t="s">
        <v>39</v>
      </c>
      <c r="N142" s="115" t="s">
        <v>39</v>
      </c>
      <c r="O142" s="116">
        <f>Engine!P142</f>
        <v>68</v>
      </c>
      <c r="P142" s="117">
        <f>Engine!Q142</f>
        <v>422</v>
      </c>
      <c r="Q142" s="117">
        <f>Engine!R142</f>
        <v>70</v>
      </c>
      <c r="R142" s="117">
        <f>Engine!S142</f>
        <v>658</v>
      </c>
      <c r="S142" s="117">
        <f>Engine!T142</f>
        <v>1120</v>
      </c>
      <c r="T142" s="117">
        <f>Engine!U142</f>
        <v>746</v>
      </c>
      <c r="U142" s="117">
        <f>Engine!V142</f>
        <v>922</v>
      </c>
      <c r="V142" s="118">
        <f>Engine!W142</f>
        <v>4006</v>
      </c>
      <c r="W142" s="116">
        <f>Engine!X142</f>
        <v>68</v>
      </c>
      <c r="X142" s="117">
        <f>Engine!Y142</f>
        <v>375</v>
      </c>
      <c r="Y142" s="117">
        <f>Engine!Z142</f>
        <v>70</v>
      </c>
      <c r="Z142" s="117">
        <f>Engine!AA142</f>
        <v>580</v>
      </c>
      <c r="AA142" s="117">
        <f>Engine!AB142</f>
        <v>995</v>
      </c>
      <c r="AB142" s="117">
        <f>Engine!AC142</f>
        <v>651</v>
      </c>
      <c r="AC142" s="117">
        <f>Engine!AD142</f>
        <v>811</v>
      </c>
      <c r="AD142" s="118">
        <f>Engine!AE142</f>
        <v>3550</v>
      </c>
      <c r="AE142" s="116">
        <f>Engine!AF142</f>
        <v>0</v>
      </c>
      <c r="AF142" s="117">
        <f>Engine!AG142</f>
        <v>47</v>
      </c>
      <c r="AG142" s="117">
        <f>Engine!AH142</f>
        <v>0</v>
      </c>
      <c r="AH142" s="117">
        <f>Engine!AI142</f>
        <v>78</v>
      </c>
      <c r="AI142" s="117">
        <f>Engine!AJ142</f>
        <v>125</v>
      </c>
      <c r="AJ142" s="117">
        <f>Engine!AK142</f>
        <v>95</v>
      </c>
      <c r="AK142" s="117">
        <f>Engine!AL142</f>
        <v>111</v>
      </c>
      <c r="AL142" s="118">
        <f>Engine!AM142</f>
        <v>3895</v>
      </c>
      <c r="AM142" s="119">
        <f>Engine!AN142</f>
        <v>4420</v>
      </c>
      <c r="AN142" s="120">
        <f>Engine!AO142</f>
        <v>24688</v>
      </c>
      <c r="AO142" s="120">
        <f>Engine!AP142</f>
        <v>3430</v>
      </c>
      <c r="AP142" s="120">
        <f>Engine!AQ142</f>
        <v>26862</v>
      </c>
      <c r="AQ142" s="120">
        <f>Engine!AR142</f>
        <v>26556</v>
      </c>
      <c r="AR142" s="120">
        <f>Engine!AS142</f>
        <v>11636</v>
      </c>
      <c r="AS142" s="120">
        <f>Engine!AT142</f>
        <v>11260</v>
      </c>
      <c r="AT142" s="121">
        <f>Engine!AU142</f>
        <v>108852</v>
      </c>
      <c r="AU142" s="122" t="str">
        <f>Engine!AV142</f>
        <v>Yes</v>
      </c>
      <c r="AV142" s="123">
        <f t="shared" si="2"/>
        <v>30.662535211267606</v>
      </c>
    </row>
    <row r="143" spans="1:48" s="63" customFormat="1" ht="15.75" customHeight="1" thickTop="1" x14ac:dyDescent="0.3">
      <c r="A143" s="124">
        <f>Engine!A143</f>
        <v>15</v>
      </c>
      <c r="B143" s="125">
        <f>Engine!B143</f>
        <v>46281</v>
      </c>
      <c r="C143" s="126" t="str">
        <f>Engine!C143</f>
        <v>Wednesday</v>
      </c>
      <c r="D143" s="126" t="str">
        <f>Engine!D143</f>
        <v>Corpus Christi FC</v>
      </c>
      <c r="E143" s="127">
        <f>Engine!E143</f>
        <v>0.45833333333333298</v>
      </c>
      <c r="F143" s="128" t="str">
        <f>Engine!F143</f>
        <v>C</v>
      </c>
      <c r="G143" s="129" t="str">
        <f>Engine!G143</f>
        <v>Season</v>
      </c>
      <c r="H143" s="130">
        <f>Engine!I143</f>
        <v>15</v>
      </c>
      <c r="I143" s="131">
        <f>Engine!J143</f>
        <v>15</v>
      </c>
      <c r="J143" s="131">
        <f>Engine!K143</f>
        <v>15</v>
      </c>
      <c r="K143" s="131">
        <f>Engine!L143</f>
        <v>15</v>
      </c>
      <c r="L143" s="131">
        <f>Engine!M143</f>
        <v>15</v>
      </c>
      <c r="M143" s="131">
        <f>Engine!N143</f>
        <v>15</v>
      </c>
      <c r="N143" s="132">
        <f>Engine!O143</f>
        <v>15</v>
      </c>
      <c r="O143" s="133">
        <f>Engine!P143</f>
        <v>68</v>
      </c>
      <c r="P143" s="134">
        <f>Engine!Q143</f>
        <v>422</v>
      </c>
      <c r="Q143" s="134">
        <f>Engine!R143</f>
        <v>70</v>
      </c>
      <c r="R143" s="134">
        <f>Engine!S143</f>
        <v>658</v>
      </c>
      <c r="S143" s="134">
        <f>Engine!T143</f>
        <v>1120</v>
      </c>
      <c r="T143" s="134">
        <f>Engine!U143</f>
        <v>746</v>
      </c>
      <c r="U143" s="134">
        <f>Engine!V143</f>
        <v>922</v>
      </c>
      <c r="V143" s="135">
        <f>Engine!W143</f>
        <v>4006</v>
      </c>
      <c r="W143" s="136">
        <f>Engine!X143</f>
        <v>68</v>
      </c>
      <c r="X143" s="137">
        <f>Engine!Y143</f>
        <v>106</v>
      </c>
      <c r="Y143" s="137">
        <f>Engine!Z143</f>
        <v>70</v>
      </c>
      <c r="Z143" s="137">
        <f>Engine!AA143</f>
        <v>132</v>
      </c>
      <c r="AA143" s="137">
        <f>Engine!AB143</f>
        <v>280</v>
      </c>
      <c r="AB143" s="137">
        <f>Engine!AC143</f>
        <v>112</v>
      </c>
      <c r="AC143" s="137">
        <f>Engine!AD143</f>
        <v>184</v>
      </c>
      <c r="AD143" s="138">
        <f>Engine!AE143</f>
        <v>952</v>
      </c>
      <c r="AE143" s="133">
        <f>Engine!AF143</f>
        <v>0</v>
      </c>
      <c r="AF143" s="134">
        <f>Engine!AG143</f>
        <v>316</v>
      </c>
      <c r="AG143" s="134">
        <f>Engine!AH143</f>
        <v>0</v>
      </c>
      <c r="AH143" s="134">
        <f>Engine!AI143</f>
        <v>526</v>
      </c>
      <c r="AI143" s="134">
        <f>Engine!AJ143</f>
        <v>840</v>
      </c>
      <c r="AJ143" s="134">
        <f>Engine!AK143</f>
        <v>634</v>
      </c>
      <c r="AK143" s="134">
        <f>Engine!AL143</f>
        <v>738</v>
      </c>
      <c r="AL143" s="135">
        <f>Engine!AM143</f>
        <v>3268</v>
      </c>
      <c r="AM143" s="139">
        <f>Engine!AN143</f>
        <v>1020</v>
      </c>
      <c r="AN143" s="140">
        <f>Engine!AO143</f>
        <v>1590</v>
      </c>
      <c r="AO143" s="140">
        <f>Engine!AP143</f>
        <v>1050</v>
      </c>
      <c r="AP143" s="140">
        <f>Engine!AQ143</f>
        <v>1980</v>
      </c>
      <c r="AQ143" s="140">
        <f>Engine!AR143</f>
        <v>4200</v>
      </c>
      <c r="AR143" s="140">
        <f>Engine!AS143</f>
        <v>1680</v>
      </c>
      <c r="AS143" s="140">
        <f>Engine!AT143</f>
        <v>2760</v>
      </c>
      <c r="AT143" s="141">
        <f>Engine!AU143</f>
        <v>14280</v>
      </c>
      <c r="AU143" s="142" t="str">
        <f>Engine!AV143</f>
        <v>Yes</v>
      </c>
      <c r="AV143" s="143">
        <f t="shared" si="2"/>
        <v>15</v>
      </c>
    </row>
    <row r="144" spans="1:48" s="63" customFormat="1" ht="14.4" x14ac:dyDescent="0.3">
      <c r="A144" s="124">
        <f>Engine!A144</f>
        <v>15</v>
      </c>
      <c r="B144" s="125">
        <f>Engine!B144</f>
        <v>46281</v>
      </c>
      <c r="C144" s="126" t="str">
        <f>Engine!C144</f>
        <v>Wednesday</v>
      </c>
      <c r="D144" s="126" t="str">
        <f>Engine!D144</f>
        <v>Corpus Christi FC</v>
      </c>
      <c r="E144" s="127">
        <f>Engine!E144</f>
        <v>0.45833333333333298</v>
      </c>
      <c r="F144" s="128" t="str">
        <f>Engine!F144</f>
        <v>C</v>
      </c>
      <c r="G144" s="129" t="str">
        <f>Engine!G144</f>
        <v>Group</v>
      </c>
      <c r="H144" s="130">
        <f>Engine!I144</f>
        <v>15</v>
      </c>
      <c r="I144" s="131">
        <f>Engine!J144</f>
        <v>15</v>
      </c>
      <c r="J144" s="131">
        <f>Engine!K144</f>
        <v>15</v>
      </c>
      <c r="K144" s="131">
        <f>Engine!L144</f>
        <v>15</v>
      </c>
      <c r="L144" s="131">
        <f>Engine!M144</f>
        <v>15</v>
      </c>
      <c r="M144" s="131">
        <f>Engine!N144</f>
        <v>15</v>
      </c>
      <c r="N144" s="132">
        <f>Engine!O144</f>
        <v>15</v>
      </c>
      <c r="O144" s="133">
        <f>Engine!P144</f>
        <v>68</v>
      </c>
      <c r="P144" s="134">
        <f>Engine!Q144</f>
        <v>422</v>
      </c>
      <c r="Q144" s="134">
        <f>Engine!R144</f>
        <v>70</v>
      </c>
      <c r="R144" s="134">
        <f>Engine!S144</f>
        <v>658</v>
      </c>
      <c r="S144" s="134">
        <f>Engine!T144</f>
        <v>1120</v>
      </c>
      <c r="T144" s="134">
        <f>Engine!U144</f>
        <v>746</v>
      </c>
      <c r="U144" s="134">
        <f>Engine!V144</f>
        <v>922</v>
      </c>
      <c r="V144" s="135">
        <f>Engine!W144</f>
        <v>4006</v>
      </c>
      <c r="W144" s="136">
        <f>Engine!X144</f>
        <v>0</v>
      </c>
      <c r="X144" s="137">
        <f>Engine!Y144</f>
        <v>0</v>
      </c>
      <c r="Y144" s="137">
        <f>Engine!Z144</f>
        <v>0</v>
      </c>
      <c r="Z144" s="137">
        <f>Engine!AA144</f>
        <v>64</v>
      </c>
      <c r="AA144" s="137">
        <f>Engine!AB144</f>
        <v>218</v>
      </c>
      <c r="AB144" s="137">
        <f>Engine!AC144</f>
        <v>170</v>
      </c>
      <c r="AC144" s="137">
        <f>Engine!AD144</f>
        <v>300</v>
      </c>
      <c r="AD144" s="138">
        <f>Engine!AE144</f>
        <v>752</v>
      </c>
      <c r="AE144" s="133">
        <f>Engine!AF144</f>
        <v>68</v>
      </c>
      <c r="AF144" s="134">
        <f>Engine!AG144</f>
        <v>422</v>
      </c>
      <c r="AG144" s="134">
        <f>Engine!AH144</f>
        <v>70</v>
      </c>
      <c r="AH144" s="134">
        <f>Engine!AI144</f>
        <v>594</v>
      </c>
      <c r="AI144" s="134">
        <f>Engine!AJ144</f>
        <v>902</v>
      </c>
      <c r="AJ144" s="134">
        <f>Engine!AK144</f>
        <v>576</v>
      </c>
      <c r="AK144" s="134">
        <f>Engine!AL144</f>
        <v>622</v>
      </c>
      <c r="AL144" s="135">
        <f>Engine!AM144</f>
        <v>3384</v>
      </c>
      <c r="AM144" s="139">
        <f>Engine!AN144</f>
        <v>0</v>
      </c>
      <c r="AN144" s="140">
        <f>Engine!AO144</f>
        <v>0</v>
      </c>
      <c r="AO144" s="140">
        <f>Engine!AP144</f>
        <v>0</v>
      </c>
      <c r="AP144" s="140">
        <f>Engine!AQ144</f>
        <v>960</v>
      </c>
      <c r="AQ144" s="140">
        <f>Engine!AR144</f>
        <v>3270</v>
      </c>
      <c r="AR144" s="140">
        <f>Engine!AS144</f>
        <v>2550</v>
      </c>
      <c r="AS144" s="140">
        <f>Engine!AT144</f>
        <v>4500</v>
      </c>
      <c r="AT144" s="141">
        <f>Engine!AU144</f>
        <v>11280</v>
      </c>
      <c r="AU144" s="142" t="str">
        <f>Engine!AV144</f>
        <v>Yes</v>
      </c>
      <c r="AV144" s="143">
        <f t="shared" si="2"/>
        <v>15</v>
      </c>
    </row>
    <row r="145" spans="1:48" s="63" customFormat="1" ht="14.4" x14ac:dyDescent="0.3">
      <c r="A145" s="124">
        <f>Engine!A145</f>
        <v>15</v>
      </c>
      <c r="B145" s="125">
        <f>Engine!B145</f>
        <v>46281</v>
      </c>
      <c r="C145" s="126" t="str">
        <f>Engine!C145</f>
        <v>Wednesday</v>
      </c>
      <c r="D145" s="126" t="str">
        <f>Engine!D145</f>
        <v>Corpus Christi FC</v>
      </c>
      <c r="E145" s="127">
        <f>Engine!E145</f>
        <v>0.45833333333333298</v>
      </c>
      <c r="F145" s="128" t="str">
        <f>Engine!F145</f>
        <v>C</v>
      </c>
      <c r="G145" s="129" t="str">
        <f>Engine!G145</f>
        <v>Single</v>
      </c>
      <c r="H145" s="130">
        <f>Engine!I145</f>
        <v>15</v>
      </c>
      <c r="I145" s="131">
        <f>Engine!J145</f>
        <v>15</v>
      </c>
      <c r="J145" s="131">
        <f>Engine!K145</f>
        <v>15</v>
      </c>
      <c r="K145" s="131">
        <f>Engine!L145</f>
        <v>15</v>
      </c>
      <c r="L145" s="131">
        <f>Engine!M145</f>
        <v>15</v>
      </c>
      <c r="M145" s="131">
        <f>Engine!N145</f>
        <v>15</v>
      </c>
      <c r="N145" s="132">
        <f>Engine!O145</f>
        <v>15</v>
      </c>
      <c r="O145" s="133">
        <f>Engine!P145</f>
        <v>68</v>
      </c>
      <c r="P145" s="134">
        <f>Engine!Q145</f>
        <v>422</v>
      </c>
      <c r="Q145" s="134">
        <f>Engine!R145</f>
        <v>70</v>
      </c>
      <c r="R145" s="134">
        <f>Engine!S145</f>
        <v>658</v>
      </c>
      <c r="S145" s="134">
        <f>Engine!T145</f>
        <v>1120</v>
      </c>
      <c r="T145" s="134">
        <f>Engine!U145</f>
        <v>746</v>
      </c>
      <c r="U145" s="134">
        <f>Engine!V145</f>
        <v>922</v>
      </c>
      <c r="V145" s="135">
        <f>Engine!W145</f>
        <v>4006</v>
      </c>
      <c r="W145" s="136">
        <f>Engine!X145</f>
        <v>0</v>
      </c>
      <c r="X145" s="137">
        <f>Engine!Y145</f>
        <v>165</v>
      </c>
      <c r="Y145" s="137">
        <f>Engine!Z145</f>
        <v>0</v>
      </c>
      <c r="Z145" s="137">
        <f>Engine!AA145</f>
        <v>257</v>
      </c>
      <c r="AA145" s="137">
        <f>Engine!AB145</f>
        <v>291</v>
      </c>
      <c r="AB145" s="137">
        <f>Engine!AC145</f>
        <v>218</v>
      </c>
      <c r="AC145" s="137">
        <f>Engine!AD145</f>
        <v>150</v>
      </c>
      <c r="AD145" s="138">
        <f>Engine!AE145</f>
        <v>1081</v>
      </c>
      <c r="AE145" s="133">
        <f>Engine!AF145</f>
        <v>68</v>
      </c>
      <c r="AF145" s="134">
        <f>Engine!AG145</f>
        <v>257</v>
      </c>
      <c r="AG145" s="134">
        <f>Engine!AH145</f>
        <v>70</v>
      </c>
      <c r="AH145" s="134">
        <f>Engine!AI145</f>
        <v>401</v>
      </c>
      <c r="AI145" s="134">
        <f>Engine!AJ145</f>
        <v>829</v>
      </c>
      <c r="AJ145" s="134">
        <f>Engine!AK145</f>
        <v>528</v>
      </c>
      <c r="AK145" s="134">
        <f>Engine!AL145</f>
        <v>772</v>
      </c>
      <c r="AL145" s="135">
        <f>Engine!AM145</f>
        <v>3234</v>
      </c>
      <c r="AM145" s="139">
        <f>Engine!AN145</f>
        <v>0</v>
      </c>
      <c r="AN145" s="140">
        <f>Engine!AO145</f>
        <v>2475</v>
      </c>
      <c r="AO145" s="140">
        <f>Engine!AP145</f>
        <v>0</v>
      </c>
      <c r="AP145" s="140">
        <f>Engine!AQ145</f>
        <v>3855</v>
      </c>
      <c r="AQ145" s="140">
        <f>Engine!AR145</f>
        <v>4365</v>
      </c>
      <c r="AR145" s="140">
        <f>Engine!AS145</f>
        <v>3270</v>
      </c>
      <c r="AS145" s="140">
        <f>Engine!AT145</f>
        <v>2250</v>
      </c>
      <c r="AT145" s="141">
        <f>Engine!AU145</f>
        <v>16215</v>
      </c>
      <c r="AU145" s="142" t="str">
        <f>Engine!AV145</f>
        <v>Yes</v>
      </c>
      <c r="AV145" s="143">
        <f t="shared" si="2"/>
        <v>15</v>
      </c>
    </row>
    <row r="146" spans="1:48" s="63" customFormat="1" ht="14.4" x14ac:dyDescent="0.3">
      <c r="A146" s="124">
        <f>Engine!A146</f>
        <v>15</v>
      </c>
      <c r="B146" s="125">
        <f>Engine!B146</f>
        <v>46281</v>
      </c>
      <c r="C146" s="126" t="str">
        <f>Engine!C146</f>
        <v>Wednesday</v>
      </c>
      <c r="D146" s="126" t="str">
        <f>Engine!D146</f>
        <v>Corpus Christi FC</v>
      </c>
      <c r="E146" s="127">
        <f>Engine!E146</f>
        <v>0.45833333333333298</v>
      </c>
      <c r="F146" s="128" t="str">
        <f>Engine!F146</f>
        <v>C</v>
      </c>
      <c r="G146" s="129" t="str">
        <f>Engine!G146</f>
        <v>Matchday</v>
      </c>
      <c r="H146" s="130">
        <f>Engine!I146</f>
        <v>15</v>
      </c>
      <c r="I146" s="131">
        <f>Engine!J146</f>
        <v>15</v>
      </c>
      <c r="J146" s="131">
        <f>Engine!K146</f>
        <v>15</v>
      </c>
      <c r="K146" s="131">
        <f>Engine!L146</f>
        <v>15</v>
      </c>
      <c r="L146" s="131">
        <f>Engine!M146</f>
        <v>15</v>
      </c>
      <c r="M146" s="131">
        <f>Engine!N146</f>
        <v>15</v>
      </c>
      <c r="N146" s="132">
        <f>Engine!O146</f>
        <v>15</v>
      </c>
      <c r="O146" s="133">
        <f>Engine!P146</f>
        <v>68</v>
      </c>
      <c r="P146" s="134">
        <f>Engine!Q146</f>
        <v>422</v>
      </c>
      <c r="Q146" s="134">
        <f>Engine!R146</f>
        <v>70</v>
      </c>
      <c r="R146" s="134">
        <f>Engine!S146</f>
        <v>658</v>
      </c>
      <c r="S146" s="134">
        <f>Engine!T146</f>
        <v>1120</v>
      </c>
      <c r="T146" s="134">
        <f>Engine!U146</f>
        <v>746</v>
      </c>
      <c r="U146" s="134">
        <f>Engine!V146</f>
        <v>922</v>
      </c>
      <c r="V146" s="135">
        <f>Engine!W146</f>
        <v>4006</v>
      </c>
      <c r="W146" s="136">
        <f>Engine!X146</f>
        <v>0</v>
      </c>
      <c r="X146" s="137">
        <f>Engine!Y146</f>
        <v>41</v>
      </c>
      <c r="Y146" s="137">
        <f>Engine!Z146</f>
        <v>0</v>
      </c>
      <c r="Z146" s="137">
        <f>Engine!AA146</f>
        <v>21</v>
      </c>
      <c r="AA146" s="137">
        <f>Engine!AB146</f>
        <v>36</v>
      </c>
      <c r="AB146" s="137">
        <f>Engine!AC146</f>
        <v>24</v>
      </c>
      <c r="AC146" s="137">
        <f>Engine!AD146</f>
        <v>30</v>
      </c>
      <c r="AD146" s="138">
        <f>Engine!AE146</f>
        <v>152</v>
      </c>
      <c r="AE146" s="133">
        <f>Engine!AF146</f>
        <v>68</v>
      </c>
      <c r="AF146" s="134">
        <f>Engine!AG146</f>
        <v>381</v>
      </c>
      <c r="AG146" s="134">
        <f>Engine!AH146</f>
        <v>70</v>
      </c>
      <c r="AH146" s="134">
        <f>Engine!AI146</f>
        <v>637</v>
      </c>
      <c r="AI146" s="134">
        <f>Engine!AJ146</f>
        <v>1084</v>
      </c>
      <c r="AJ146" s="134">
        <f>Engine!AK146</f>
        <v>722</v>
      </c>
      <c r="AK146" s="134">
        <f>Engine!AL146</f>
        <v>892</v>
      </c>
      <c r="AL146" s="135">
        <f>Engine!AM146</f>
        <v>3114</v>
      </c>
      <c r="AM146" s="139">
        <f>Engine!AN146</f>
        <v>0</v>
      </c>
      <c r="AN146" s="140">
        <f>Engine!AO146</f>
        <v>615</v>
      </c>
      <c r="AO146" s="140">
        <f>Engine!AP146</f>
        <v>0</v>
      </c>
      <c r="AP146" s="140">
        <f>Engine!AQ146</f>
        <v>315</v>
      </c>
      <c r="AQ146" s="140">
        <f>Engine!AR146</f>
        <v>540</v>
      </c>
      <c r="AR146" s="140">
        <f>Engine!AS146</f>
        <v>360</v>
      </c>
      <c r="AS146" s="140">
        <f>Engine!AT146</f>
        <v>450</v>
      </c>
      <c r="AT146" s="141">
        <f>Engine!AU146</f>
        <v>2280</v>
      </c>
      <c r="AU146" s="142" t="str">
        <f>Engine!AV146</f>
        <v>Yes</v>
      </c>
      <c r="AV146" s="143">
        <f t="shared" si="2"/>
        <v>15</v>
      </c>
    </row>
    <row r="147" spans="1:48" s="63" customFormat="1" ht="14.4" hidden="1" x14ac:dyDescent="0.3">
      <c r="A147" s="124">
        <f>Engine!A147</f>
        <v>15</v>
      </c>
      <c r="B147" s="125">
        <f>Engine!B147</f>
        <v>46281</v>
      </c>
      <c r="C147" s="126" t="str">
        <f>Engine!C147</f>
        <v>Wednesday</v>
      </c>
      <c r="D147" s="126" t="str">
        <f>Engine!D147</f>
        <v>Corpus Christi FC</v>
      </c>
      <c r="E147" s="127">
        <f>Engine!E147</f>
        <v>0.45833333333333298</v>
      </c>
      <c r="F147" s="128" t="str">
        <f>Engine!F147</f>
        <v>C</v>
      </c>
      <c r="G147" s="129" t="str">
        <f>Engine!G147</f>
        <v>Sponsor</v>
      </c>
      <c r="H147" s="130">
        <f>Engine!I147</f>
        <v>15</v>
      </c>
      <c r="I147" s="131">
        <f>Engine!J147</f>
        <v>15</v>
      </c>
      <c r="J147" s="131">
        <f>Engine!K147</f>
        <v>15</v>
      </c>
      <c r="K147" s="131">
        <f>Engine!L147</f>
        <v>15</v>
      </c>
      <c r="L147" s="131">
        <f>Engine!M147</f>
        <v>15</v>
      </c>
      <c r="M147" s="131">
        <f>Engine!N147</f>
        <v>15</v>
      </c>
      <c r="N147" s="132">
        <f>Engine!O147</f>
        <v>15</v>
      </c>
      <c r="O147" s="133">
        <f>Engine!P147</f>
        <v>68</v>
      </c>
      <c r="P147" s="134">
        <f>Engine!Q147</f>
        <v>422</v>
      </c>
      <c r="Q147" s="134">
        <f>Engine!R147</f>
        <v>70</v>
      </c>
      <c r="R147" s="134">
        <f>Engine!S147</f>
        <v>658</v>
      </c>
      <c r="S147" s="134">
        <f>Engine!T147</f>
        <v>1120</v>
      </c>
      <c r="T147" s="134">
        <f>Engine!U147</f>
        <v>746</v>
      </c>
      <c r="U147" s="134">
        <f>Engine!V147</f>
        <v>922</v>
      </c>
      <c r="V147" s="135">
        <f>Engine!W147</f>
        <v>4006</v>
      </c>
      <c r="W147" s="136">
        <f>Engine!X147</f>
        <v>0</v>
      </c>
      <c r="X147" s="137">
        <f>Engine!Y147</f>
        <v>0</v>
      </c>
      <c r="Y147" s="137">
        <f>Engine!Z147</f>
        <v>0</v>
      </c>
      <c r="Z147" s="137">
        <f>Engine!AA147</f>
        <v>0</v>
      </c>
      <c r="AA147" s="137">
        <f>Engine!AB147</f>
        <v>0</v>
      </c>
      <c r="AB147" s="137">
        <f>Engine!AC147</f>
        <v>0</v>
      </c>
      <c r="AC147" s="137">
        <f>Engine!AD147</f>
        <v>0</v>
      </c>
      <c r="AD147" s="138">
        <f>Engine!AE147</f>
        <v>0</v>
      </c>
      <c r="AE147" s="133">
        <f>Engine!AF147</f>
        <v>68</v>
      </c>
      <c r="AF147" s="134">
        <f>Engine!AG147</f>
        <v>422</v>
      </c>
      <c r="AG147" s="134">
        <f>Engine!AH147</f>
        <v>70</v>
      </c>
      <c r="AH147" s="134">
        <f>Engine!AI147</f>
        <v>658</v>
      </c>
      <c r="AI147" s="134">
        <f>Engine!AJ147</f>
        <v>1120</v>
      </c>
      <c r="AJ147" s="134">
        <f>Engine!AK147</f>
        <v>746</v>
      </c>
      <c r="AK147" s="134">
        <f>Engine!AL147</f>
        <v>922</v>
      </c>
      <c r="AL147" s="135">
        <f>Engine!AM147</f>
        <v>3084</v>
      </c>
      <c r="AM147" s="139">
        <f>Engine!AN147</f>
        <v>0</v>
      </c>
      <c r="AN147" s="140">
        <f>Engine!AO147</f>
        <v>0</v>
      </c>
      <c r="AO147" s="140">
        <f>Engine!AP147</f>
        <v>0</v>
      </c>
      <c r="AP147" s="140">
        <f>Engine!AQ147</f>
        <v>0</v>
      </c>
      <c r="AQ147" s="140">
        <f>Engine!AR147</f>
        <v>0</v>
      </c>
      <c r="AR147" s="140">
        <f>Engine!AS147</f>
        <v>0</v>
      </c>
      <c r="AS147" s="140">
        <f>Engine!AT147</f>
        <v>0</v>
      </c>
      <c r="AT147" s="141">
        <f>Engine!AU147</f>
        <v>0</v>
      </c>
      <c r="AU147" s="142" t="str">
        <f>Engine!AV147</f>
        <v>Yes</v>
      </c>
      <c r="AV147" s="132" t="str">
        <f t="shared" si="2"/>
        <v/>
      </c>
    </row>
    <row r="148" spans="1:48" s="63" customFormat="1" ht="14.4" hidden="1" x14ac:dyDescent="0.3">
      <c r="A148" s="124">
        <f>Engine!A148</f>
        <v>15</v>
      </c>
      <c r="B148" s="125">
        <f>Engine!B148</f>
        <v>46281</v>
      </c>
      <c r="C148" s="126" t="str">
        <f>Engine!C148</f>
        <v>Wednesday</v>
      </c>
      <c r="D148" s="126" t="str">
        <f>Engine!D148</f>
        <v>Corpus Christi FC</v>
      </c>
      <c r="E148" s="127">
        <f>Engine!E148</f>
        <v>0.45833333333333298</v>
      </c>
      <c r="F148" s="128" t="str">
        <f>Engine!F148</f>
        <v>C</v>
      </c>
      <c r="G148" s="129" t="str">
        <f>Engine!G148</f>
        <v>Comp</v>
      </c>
      <c r="H148" s="130">
        <f>Engine!I148</f>
        <v>15</v>
      </c>
      <c r="I148" s="131">
        <f>Engine!J148</f>
        <v>15</v>
      </c>
      <c r="J148" s="131">
        <f>Engine!K148</f>
        <v>15</v>
      </c>
      <c r="K148" s="131">
        <f>Engine!L148</f>
        <v>15</v>
      </c>
      <c r="L148" s="131">
        <f>Engine!M148</f>
        <v>15</v>
      </c>
      <c r="M148" s="131">
        <f>Engine!N148</f>
        <v>15</v>
      </c>
      <c r="N148" s="132">
        <f>Engine!O148</f>
        <v>15</v>
      </c>
      <c r="O148" s="133">
        <f>Engine!P148</f>
        <v>68</v>
      </c>
      <c r="P148" s="134">
        <f>Engine!Q148</f>
        <v>422</v>
      </c>
      <c r="Q148" s="134">
        <f>Engine!R148</f>
        <v>70</v>
      </c>
      <c r="R148" s="134">
        <f>Engine!S148</f>
        <v>658</v>
      </c>
      <c r="S148" s="134">
        <f>Engine!T148</f>
        <v>1120</v>
      </c>
      <c r="T148" s="134">
        <f>Engine!U148</f>
        <v>746</v>
      </c>
      <c r="U148" s="134">
        <f>Engine!V148</f>
        <v>922</v>
      </c>
      <c r="V148" s="135">
        <f>Engine!W148</f>
        <v>4006</v>
      </c>
      <c r="W148" s="136">
        <f>Engine!X148</f>
        <v>0</v>
      </c>
      <c r="X148" s="137">
        <f>Engine!Y148</f>
        <v>0</v>
      </c>
      <c r="Y148" s="137">
        <f>Engine!Z148</f>
        <v>0</v>
      </c>
      <c r="Z148" s="137">
        <f>Engine!AA148</f>
        <v>0</v>
      </c>
      <c r="AA148" s="137">
        <f>Engine!AB148</f>
        <v>0</v>
      </c>
      <c r="AB148" s="137">
        <f>Engine!AC148</f>
        <v>0</v>
      </c>
      <c r="AC148" s="137">
        <f>Engine!AD148</f>
        <v>0</v>
      </c>
      <c r="AD148" s="138">
        <f>Engine!AE148</f>
        <v>0</v>
      </c>
      <c r="AE148" s="133">
        <f>Engine!AF148</f>
        <v>68</v>
      </c>
      <c r="AF148" s="134">
        <f>Engine!AG148</f>
        <v>422</v>
      </c>
      <c r="AG148" s="134">
        <f>Engine!AH148</f>
        <v>70</v>
      </c>
      <c r="AH148" s="134">
        <f>Engine!AI148</f>
        <v>658</v>
      </c>
      <c r="AI148" s="134">
        <f>Engine!AJ148</f>
        <v>1120</v>
      </c>
      <c r="AJ148" s="134">
        <f>Engine!AK148</f>
        <v>746</v>
      </c>
      <c r="AK148" s="134">
        <f>Engine!AL148</f>
        <v>922</v>
      </c>
      <c r="AL148" s="135">
        <f>Engine!AM148</f>
        <v>3084</v>
      </c>
      <c r="AM148" s="139">
        <f>Engine!AN148</f>
        <v>0</v>
      </c>
      <c r="AN148" s="140">
        <f>Engine!AO148</f>
        <v>0</v>
      </c>
      <c r="AO148" s="140">
        <f>Engine!AP148</f>
        <v>0</v>
      </c>
      <c r="AP148" s="140">
        <f>Engine!AQ148</f>
        <v>0</v>
      </c>
      <c r="AQ148" s="140">
        <f>Engine!AR148</f>
        <v>0</v>
      </c>
      <c r="AR148" s="140">
        <f>Engine!AS148</f>
        <v>0</v>
      </c>
      <c r="AS148" s="140">
        <f>Engine!AT148</f>
        <v>0</v>
      </c>
      <c r="AT148" s="141">
        <f>Engine!AU148</f>
        <v>0</v>
      </c>
      <c r="AU148" s="142" t="str">
        <f>Engine!AV148</f>
        <v>Yes</v>
      </c>
      <c r="AV148" s="132" t="str">
        <f t="shared" si="2"/>
        <v/>
      </c>
    </row>
    <row r="149" spans="1:48" s="63" customFormat="1" ht="14.4" hidden="1" x14ac:dyDescent="0.3">
      <c r="A149" s="124">
        <f>Engine!A149</f>
        <v>15</v>
      </c>
      <c r="B149" s="125">
        <f>Engine!B149</f>
        <v>46281</v>
      </c>
      <c r="C149" s="126" t="str">
        <f>Engine!C149</f>
        <v>Wednesday</v>
      </c>
      <c r="D149" s="126" t="str">
        <f>Engine!D149</f>
        <v>Corpus Christi FC</v>
      </c>
      <c r="E149" s="127">
        <f>Engine!E149</f>
        <v>0.45833333333333298</v>
      </c>
      <c r="F149" s="128" t="str">
        <f>Engine!F149</f>
        <v>C</v>
      </c>
      <c r="G149" s="129" t="str">
        <f>Engine!G149</f>
        <v>Promo1</v>
      </c>
      <c r="H149" s="130">
        <f>Engine!I149</f>
        <v>15</v>
      </c>
      <c r="I149" s="131">
        <f>Engine!J149</f>
        <v>15</v>
      </c>
      <c r="J149" s="131">
        <f>Engine!K149</f>
        <v>15</v>
      </c>
      <c r="K149" s="131">
        <f>Engine!L149</f>
        <v>15</v>
      </c>
      <c r="L149" s="131">
        <f>Engine!M149</f>
        <v>15</v>
      </c>
      <c r="M149" s="131">
        <f>Engine!N149</f>
        <v>15</v>
      </c>
      <c r="N149" s="132">
        <f>Engine!O149</f>
        <v>15</v>
      </c>
      <c r="O149" s="133">
        <f>Engine!P149</f>
        <v>68</v>
      </c>
      <c r="P149" s="134">
        <f>Engine!Q149</f>
        <v>422</v>
      </c>
      <c r="Q149" s="134">
        <f>Engine!R149</f>
        <v>70</v>
      </c>
      <c r="R149" s="134">
        <f>Engine!S149</f>
        <v>658</v>
      </c>
      <c r="S149" s="134">
        <f>Engine!T149</f>
        <v>1120</v>
      </c>
      <c r="T149" s="134">
        <f>Engine!U149</f>
        <v>746</v>
      </c>
      <c r="U149" s="134">
        <f>Engine!V149</f>
        <v>922</v>
      </c>
      <c r="V149" s="135">
        <f>Engine!W149</f>
        <v>4006</v>
      </c>
      <c r="W149" s="136">
        <f>Engine!X149</f>
        <v>0</v>
      </c>
      <c r="X149" s="137">
        <f>Engine!Y149</f>
        <v>0</v>
      </c>
      <c r="Y149" s="137">
        <f>Engine!Z149</f>
        <v>0</v>
      </c>
      <c r="Z149" s="137">
        <f>Engine!AA149</f>
        <v>0</v>
      </c>
      <c r="AA149" s="137">
        <f>Engine!AB149</f>
        <v>0</v>
      </c>
      <c r="AB149" s="137">
        <f>Engine!AC149</f>
        <v>0</v>
      </c>
      <c r="AC149" s="137">
        <f>Engine!AD149</f>
        <v>0</v>
      </c>
      <c r="AD149" s="138">
        <f>Engine!AE149</f>
        <v>0</v>
      </c>
      <c r="AE149" s="133">
        <f>Engine!AF149</f>
        <v>68</v>
      </c>
      <c r="AF149" s="134">
        <f>Engine!AG149</f>
        <v>422</v>
      </c>
      <c r="AG149" s="134">
        <f>Engine!AH149</f>
        <v>70</v>
      </c>
      <c r="AH149" s="134">
        <f>Engine!AI149</f>
        <v>658</v>
      </c>
      <c r="AI149" s="134">
        <f>Engine!AJ149</f>
        <v>1120</v>
      </c>
      <c r="AJ149" s="134">
        <f>Engine!AK149</f>
        <v>746</v>
      </c>
      <c r="AK149" s="134">
        <f>Engine!AL149</f>
        <v>922</v>
      </c>
      <c r="AL149" s="135">
        <f>Engine!AM149</f>
        <v>3084</v>
      </c>
      <c r="AM149" s="139">
        <f>Engine!AN149</f>
        <v>0</v>
      </c>
      <c r="AN149" s="140">
        <f>Engine!AO149</f>
        <v>0</v>
      </c>
      <c r="AO149" s="140">
        <f>Engine!AP149</f>
        <v>0</v>
      </c>
      <c r="AP149" s="140">
        <f>Engine!AQ149</f>
        <v>0</v>
      </c>
      <c r="AQ149" s="140">
        <f>Engine!AR149</f>
        <v>0</v>
      </c>
      <c r="AR149" s="140">
        <f>Engine!AS149</f>
        <v>0</v>
      </c>
      <c r="AS149" s="140">
        <f>Engine!AT149</f>
        <v>0</v>
      </c>
      <c r="AT149" s="141">
        <f>Engine!AU149</f>
        <v>0</v>
      </c>
      <c r="AU149" s="142" t="str">
        <f>Engine!AV149</f>
        <v>Yes</v>
      </c>
      <c r="AV149" s="132" t="str">
        <f t="shared" si="2"/>
        <v/>
      </c>
    </row>
    <row r="150" spans="1:48" s="63" customFormat="1" ht="14.4" hidden="1" x14ac:dyDescent="0.3">
      <c r="A150" s="124">
        <f>Engine!A150</f>
        <v>15</v>
      </c>
      <c r="B150" s="125">
        <f>Engine!B150</f>
        <v>46281</v>
      </c>
      <c r="C150" s="126" t="str">
        <f>Engine!C150</f>
        <v>Wednesday</v>
      </c>
      <c r="D150" s="126" t="str">
        <f>Engine!D150</f>
        <v>Corpus Christi FC</v>
      </c>
      <c r="E150" s="127">
        <f>Engine!E150</f>
        <v>0.45833333333333298</v>
      </c>
      <c r="F150" s="128" t="str">
        <f>Engine!F150</f>
        <v>C</v>
      </c>
      <c r="G150" s="129" t="str">
        <f>Engine!G150</f>
        <v>Promo2</v>
      </c>
      <c r="H150" s="130">
        <f>Engine!I150</f>
        <v>15</v>
      </c>
      <c r="I150" s="131">
        <f>Engine!J150</f>
        <v>15</v>
      </c>
      <c r="J150" s="131">
        <f>Engine!K150</f>
        <v>15</v>
      </c>
      <c r="K150" s="131">
        <f>Engine!L150</f>
        <v>15</v>
      </c>
      <c r="L150" s="131">
        <f>Engine!M150</f>
        <v>15</v>
      </c>
      <c r="M150" s="131">
        <f>Engine!N150</f>
        <v>15</v>
      </c>
      <c r="N150" s="132">
        <f>Engine!O150</f>
        <v>15</v>
      </c>
      <c r="O150" s="133">
        <f>Engine!P150</f>
        <v>68</v>
      </c>
      <c r="P150" s="134">
        <f>Engine!Q150</f>
        <v>422</v>
      </c>
      <c r="Q150" s="134">
        <f>Engine!R150</f>
        <v>70</v>
      </c>
      <c r="R150" s="134">
        <f>Engine!S150</f>
        <v>658</v>
      </c>
      <c r="S150" s="134">
        <f>Engine!T150</f>
        <v>1120</v>
      </c>
      <c r="T150" s="134">
        <f>Engine!U150</f>
        <v>746</v>
      </c>
      <c r="U150" s="134">
        <f>Engine!V150</f>
        <v>922</v>
      </c>
      <c r="V150" s="135">
        <f>Engine!W150</f>
        <v>4006</v>
      </c>
      <c r="W150" s="136">
        <f>Engine!X150</f>
        <v>0</v>
      </c>
      <c r="X150" s="137">
        <f>Engine!Y150</f>
        <v>0</v>
      </c>
      <c r="Y150" s="137">
        <f>Engine!Z150</f>
        <v>0</v>
      </c>
      <c r="Z150" s="137">
        <f>Engine!AA150</f>
        <v>0</v>
      </c>
      <c r="AA150" s="137">
        <f>Engine!AB150</f>
        <v>0</v>
      </c>
      <c r="AB150" s="137">
        <f>Engine!AC150</f>
        <v>0</v>
      </c>
      <c r="AC150" s="137">
        <f>Engine!AD150</f>
        <v>0</v>
      </c>
      <c r="AD150" s="138">
        <f>Engine!AE150</f>
        <v>0</v>
      </c>
      <c r="AE150" s="133">
        <f>Engine!AF150</f>
        <v>68</v>
      </c>
      <c r="AF150" s="134">
        <f>Engine!AG150</f>
        <v>422</v>
      </c>
      <c r="AG150" s="134">
        <f>Engine!AH150</f>
        <v>70</v>
      </c>
      <c r="AH150" s="134">
        <f>Engine!AI150</f>
        <v>658</v>
      </c>
      <c r="AI150" s="134">
        <f>Engine!AJ150</f>
        <v>1120</v>
      </c>
      <c r="AJ150" s="134">
        <f>Engine!AK150</f>
        <v>746</v>
      </c>
      <c r="AK150" s="134">
        <f>Engine!AL150</f>
        <v>922</v>
      </c>
      <c r="AL150" s="135">
        <f>Engine!AM150</f>
        <v>3084</v>
      </c>
      <c r="AM150" s="139">
        <f>Engine!AN150</f>
        <v>0</v>
      </c>
      <c r="AN150" s="140">
        <f>Engine!AO150</f>
        <v>0</v>
      </c>
      <c r="AO150" s="140">
        <f>Engine!AP150</f>
        <v>0</v>
      </c>
      <c r="AP150" s="140">
        <f>Engine!AQ150</f>
        <v>0</v>
      </c>
      <c r="AQ150" s="140">
        <f>Engine!AR150</f>
        <v>0</v>
      </c>
      <c r="AR150" s="140">
        <f>Engine!AS150</f>
        <v>0</v>
      </c>
      <c r="AS150" s="140">
        <f>Engine!AT150</f>
        <v>0</v>
      </c>
      <c r="AT150" s="141">
        <f>Engine!AU150</f>
        <v>0</v>
      </c>
      <c r="AU150" s="142" t="str">
        <f>Engine!AV150</f>
        <v>Yes</v>
      </c>
      <c r="AV150" s="132" t="str">
        <f t="shared" si="2"/>
        <v/>
      </c>
    </row>
    <row r="151" spans="1:48" s="63" customFormat="1" ht="14.4" hidden="1" x14ac:dyDescent="0.3">
      <c r="A151" s="124">
        <f>Engine!A151</f>
        <v>15</v>
      </c>
      <c r="B151" s="125">
        <f>Engine!B151</f>
        <v>46281</v>
      </c>
      <c r="C151" s="126" t="str">
        <f>Engine!C151</f>
        <v>Wednesday</v>
      </c>
      <c r="D151" s="126" t="str">
        <f>Engine!D151</f>
        <v>Corpus Christi FC</v>
      </c>
      <c r="E151" s="127">
        <f>Engine!E151</f>
        <v>0.45833333333333298</v>
      </c>
      <c r="F151" s="128" t="str">
        <f>Engine!F151</f>
        <v>C</v>
      </c>
      <c r="G151" s="129" t="str">
        <f>Engine!G151</f>
        <v>Promo3</v>
      </c>
      <c r="H151" s="130">
        <f>Engine!I151</f>
        <v>15</v>
      </c>
      <c r="I151" s="131">
        <f>Engine!J151</f>
        <v>15</v>
      </c>
      <c r="J151" s="131">
        <f>Engine!K151</f>
        <v>15</v>
      </c>
      <c r="K151" s="131">
        <f>Engine!L151</f>
        <v>15</v>
      </c>
      <c r="L151" s="131">
        <f>Engine!M151</f>
        <v>15</v>
      </c>
      <c r="M151" s="131">
        <f>Engine!N151</f>
        <v>15</v>
      </c>
      <c r="N151" s="132">
        <f>Engine!O151</f>
        <v>15</v>
      </c>
      <c r="O151" s="133">
        <f>Engine!P151</f>
        <v>68</v>
      </c>
      <c r="P151" s="134">
        <f>Engine!Q151</f>
        <v>422</v>
      </c>
      <c r="Q151" s="134">
        <f>Engine!R151</f>
        <v>70</v>
      </c>
      <c r="R151" s="134">
        <f>Engine!S151</f>
        <v>658</v>
      </c>
      <c r="S151" s="134">
        <f>Engine!T151</f>
        <v>1120</v>
      </c>
      <c r="T151" s="134">
        <f>Engine!U151</f>
        <v>746</v>
      </c>
      <c r="U151" s="134">
        <f>Engine!V151</f>
        <v>922</v>
      </c>
      <c r="V151" s="135">
        <f>Engine!W151</f>
        <v>4006</v>
      </c>
      <c r="W151" s="136">
        <f>Engine!X151</f>
        <v>0</v>
      </c>
      <c r="X151" s="137">
        <f>Engine!Y151</f>
        <v>0</v>
      </c>
      <c r="Y151" s="137">
        <f>Engine!Z151</f>
        <v>0</v>
      </c>
      <c r="Z151" s="137">
        <f>Engine!AA151</f>
        <v>0</v>
      </c>
      <c r="AA151" s="137">
        <f>Engine!AB151</f>
        <v>0</v>
      </c>
      <c r="AB151" s="137">
        <f>Engine!AC151</f>
        <v>0</v>
      </c>
      <c r="AC151" s="137">
        <f>Engine!AD151</f>
        <v>0</v>
      </c>
      <c r="AD151" s="138">
        <f>Engine!AE151</f>
        <v>0</v>
      </c>
      <c r="AE151" s="133">
        <f>Engine!AF151</f>
        <v>68</v>
      </c>
      <c r="AF151" s="134">
        <f>Engine!AG151</f>
        <v>422</v>
      </c>
      <c r="AG151" s="134">
        <f>Engine!AH151</f>
        <v>70</v>
      </c>
      <c r="AH151" s="134">
        <f>Engine!AI151</f>
        <v>658</v>
      </c>
      <c r="AI151" s="134">
        <f>Engine!AJ151</f>
        <v>1120</v>
      </c>
      <c r="AJ151" s="134">
        <f>Engine!AK151</f>
        <v>746</v>
      </c>
      <c r="AK151" s="134">
        <f>Engine!AL151</f>
        <v>922</v>
      </c>
      <c r="AL151" s="135">
        <f>Engine!AM151</f>
        <v>3084</v>
      </c>
      <c r="AM151" s="139">
        <f>Engine!AN151</f>
        <v>0</v>
      </c>
      <c r="AN151" s="140">
        <f>Engine!AO151</f>
        <v>0</v>
      </c>
      <c r="AO151" s="140">
        <f>Engine!AP151</f>
        <v>0</v>
      </c>
      <c r="AP151" s="140">
        <f>Engine!AQ151</f>
        <v>0</v>
      </c>
      <c r="AQ151" s="140">
        <f>Engine!AR151</f>
        <v>0</v>
      </c>
      <c r="AR151" s="140">
        <f>Engine!AS151</f>
        <v>0</v>
      </c>
      <c r="AS151" s="140">
        <f>Engine!AT151</f>
        <v>0</v>
      </c>
      <c r="AT151" s="141">
        <f>Engine!AU151</f>
        <v>0</v>
      </c>
      <c r="AU151" s="142" t="str">
        <f>Engine!AV151</f>
        <v>Yes</v>
      </c>
      <c r="AV151" s="132" t="str">
        <f t="shared" si="2"/>
        <v/>
      </c>
    </row>
    <row r="152" spans="1:48" s="144" customFormat="1" ht="15.75" customHeight="1" thickBot="1" x14ac:dyDescent="0.35">
      <c r="A152" s="107">
        <f>Engine!A152</f>
        <v>15</v>
      </c>
      <c r="B152" s="108">
        <f>Engine!B152</f>
        <v>46281</v>
      </c>
      <c r="C152" s="109" t="str">
        <f>Engine!C152</f>
        <v>Wednesday</v>
      </c>
      <c r="D152" s="109" t="str">
        <f>Engine!D152</f>
        <v>Corpus Christi FC</v>
      </c>
      <c r="E152" s="110">
        <f>Engine!E152</f>
        <v>0.45833333333333298</v>
      </c>
      <c r="F152" s="111" t="str">
        <f>Engine!F152</f>
        <v>C</v>
      </c>
      <c r="G152" s="112" t="str">
        <f>Engine!G152</f>
        <v>Totals</v>
      </c>
      <c r="H152" s="113" t="s">
        <v>39</v>
      </c>
      <c r="I152" s="114" t="s">
        <v>39</v>
      </c>
      <c r="J152" s="114" t="s">
        <v>39</v>
      </c>
      <c r="K152" s="114" t="s">
        <v>39</v>
      </c>
      <c r="L152" s="114" t="s">
        <v>39</v>
      </c>
      <c r="M152" s="114" t="s">
        <v>39</v>
      </c>
      <c r="N152" s="115" t="s">
        <v>39</v>
      </c>
      <c r="O152" s="116">
        <f>Engine!P152</f>
        <v>68</v>
      </c>
      <c r="P152" s="117">
        <f>Engine!Q152</f>
        <v>422</v>
      </c>
      <c r="Q152" s="117">
        <f>Engine!R152</f>
        <v>70</v>
      </c>
      <c r="R152" s="117">
        <f>Engine!S152</f>
        <v>658</v>
      </c>
      <c r="S152" s="117">
        <f>Engine!T152</f>
        <v>1120</v>
      </c>
      <c r="T152" s="117">
        <f>Engine!U152</f>
        <v>746</v>
      </c>
      <c r="U152" s="117">
        <f>Engine!V152</f>
        <v>922</v>
      </c>
      <c r="V152" s="118">
        <f>Engine!W152</f>
        <v>4006</v>
      </c>
      <c r="W152" s="116">
        <f>Engine!X152</f>
        <v>68</v>
      </c>
      <c r="X152" s="117">
        <f>Engine!Y152</f>
        <v>312</v>
      </c>
      <c r="Y152" s="117">
        <f>Engine!Z152</f>
        <v>70</v>
      </c>
      <c r="Z152" s="117">
        <f>Engine!AA152</f>
        <v>474</v>
      </c>
      <c r="AA152" s="117">
        <f>Engine!AB152</f>
        <v>825</v>
      </c>
      <c r="AB152" s="117">
        <f>Engine!AC152</f>
        <v>524</v>
      </c>
      <c r="AC152" s="117">
        <f>Engine!AD152</f>
        <v>664</v>
      </c>
      <c r="AD152" s="118">
        <f>Engine!AE152</f>
        <v>2937</v>
      </c>
      <c r="AE152" s="116">
        <f>Engine!AF152</f>
        <v>0</v>
      </c>
      <c r="AF152" s="117">
        <f>Engine!AG152</f>
        <v>110</v>
      </c>
      <c r="AG152" s="117">
        <f>Engine!AH152</f>
        <v>0</v>
      </c>
      <c r="AH152" s="117">
        <f>Engine!AI152</f>
        <v>184</v>
      </c>
      <c r="AI152" s="117">
        <f>Engine!AJ152</f>
        <v>295</v>
      </c>
      <c r="AJ152" s="117">
        <f>Engine!AK152</f>
        <v>222</v>
      </c>
      <c r="AK152" s="117">
        <f>Engine!AL152</f>
        <v>258</v>
      </c>
      <c r="AL152" s="118">
        <f>Engine!AM152</f>
        <v>3748</v>
      </c>
      <c r="AM152" s="119">
        <f>Engine!AN152</f>
        <v>1020</v>
      </c>
      <c r="AN152" s="120">
        <f>Engine!AO152</f>
        <v>4680</v>
      </c>
      <c r="AO152" s="120">
        <f>Engine!AP152</f>
        <v>1050</v>
      </c>
      <c r="AP152" s="120">
        <f>Engine!AQ152</f>
        <v>7110</v>
      </c>
      <c r="AQ152" s="120">
        <f>Engine!AR152</f>
        <v>12375</v>
      </c>
      <c r="AR152" s="120">
        <f>Engine!AS152</f>
        <v>7860</v>
      </c>
      <c r="AS152" s="120">
        <f>Engine!AT152</f>
        <v>9960</v>
      </c>
      <c r="AT152" s="121">
        <f>Engine!AU152</f>
        <v>44055</v>
      </c>
      <c r="AU152" s="122" t="str">
        <f>Engine!AV152</f>
        <v>Yes</v>
      </c>
      <c r="AV152" s="123">
        <f t="shared" si="2"/>
        <v>15</v>
      </c>
    </row>
    <row r="153" spans="1:48" s="63" customFormat="1" ht="15.75" customHeight="1" thickTop="1" x14ac:dyDescent="0.3">
      <c r="A153" s="124">
        <f>Engine!A153</f>
        <v>16</v>
      </c>
      <c r="B153" s="125">
        <f>Engine!B153</f>
        <v>46291</v>
      </c>
      <c r="C153" s="126" t="str">
        <f>Engine!C153</f>
        <v>Saturday</v>
      </c>
      <c r="D153" s="126" t="str">
        <f>Engine!D153</f>
        <v>Union Omaha</v>
      </c>
      <c r="E153" s="127">
        <f>Engine!E153</f>
        <v>0.79166666666666696</v>
      </c>
      <c r="F153" s="128" t="str">
        <f>Engine!F153</f>
        <v>B</v>
      </c>
      <c r="G153" s="129" t="str">
        <f>Engine!G153</f>
        <v>Season</v>
      </c>
      <c r="H153" s="130">
        <f>Engine!I153</f>
        <v>65</v>
      </c>
      <c r="I153" s="131">
        <f>Engine!J153</f>
        <v>55</v>
      </c>
      <c r="J153" s="131">
        <f>Engine!K153</f>
        <v>49</v>
      </c>
      <c r="K153" s="131">
        <f>Engine!L153</f>
        <v>39</v>
      </c>
      <c r="L153" s="131">
        <f>Engine!M153</f>
        <v>23</v>
      </c>
      <c r="M153" s="131">
        <f>Engine!N153</f>
        <v>15</v>
      </c>
      <c r="N153" s="132">
        <f>Engine!O153</f>
        <v>12</v>
      </c>
      <c r="O153" s="133">
        <f>Engine!P153</f>
        <v>68</v>
      </c>
      <c r="P153" s="134">
        <f>Engine!Q153</f>
        <v>422</v>
      </c>
      <c r="Q153" s="134">
        <f>Engine!R153</f>
        <v>70</v>
      </c>
      <c r="R153" s="134">
        <f>Engine!S153</f>
        <v>658</v>
      </c>
      <c r="S153" s="134">
        <f>Engine!T153</f>
        <v>1120</v>
      </c>
      <c r="T153" s="134">
        <f>Engine!U153</f>
        <v>746</v>
      </c>
      <c r="U153" s="134">
        <f>Engine!V153</f>
        <v>922</v>
      </c>
      <c r="V153" s="135">
        <f>Engine!W153</f>
        <v>4006</v>
      </c>
      <c r="W153" s="136">
        <f>Engine!X153</f>
        <v>68</v>
      </c>
      <c r="X153" s="137">
        <f>Engine!Y153</f>
        <v>106</v>
      </c>
      <c r="Y153" s="137">
        <f>Engine!Z153</f>
        <v>70</v>
      </c>
      <c r="Z153" s="137">
        <f>Engine!AA153</f>
        <v>132</v>
      </c>
      <c r="AA153" s="137">
        <f>Engine!AB153</f>
        <v>280</v>
      </c>
      <c r="AB153" s="137">
        <f>Engine!AC153</f>
        <v>112</v>
      </c>
      <c r="AC153" s="137">
        <f>Engine!AD153</f>
        <v>184</v>
      </c>
      <c r="AD153" s="138">
        <f>Engine!AE153</f>
        <v>952</v>
      </c>
      <c r="AE153" s="133">
        <f>Engine!AF153</f>
        <v>0</v>
      </c>
      <c r="AF153" s="134">
        <f>Engine!AG153</f>
        <v>316</v>
      </c>
      <c r="AG153" s="134">
        <f>Engine!AH153</f>
        <v>0</v>
      </c>
      <c r="AH153" s="134">
        <f>Engine!AI153</f>
        <v>526</v>
      </c>
      <c r="AI153" s="134">
        <f>Engine!AJ153</f>
        <v>840</v>
      </c>
      <c r="AJ153" s="134">
        <f>Engine!AK153</f>
        <v>634</v>
      </c>
      <c r="AK153" s="134">
        <f>Engine!AL153</f>
        <v>738</v>
      </c>
      <c r="AL153" s="135">
        <f>Engine!AM153</f>
        <v>3268</v>
      </c>
      <c r="AM153" s="139">
        <f>Engine!AN153</f>
        <v>4420</v>
      </c>
      <c r="AN153" s="140">
        <f>Engine!AO153</f>
        <v>5830</v>
      </c>
      <c r="AO153" s="140">
        <f>Engine!AP153</f>
        <v>3430</v>
      </c>
      <c r="AP153" s="140">
        <f>Engine!AQ153</f>
        <v>5148</v>
      </c>
      <c r="AQ153" s="140">
        <f>Engine!AR153</f>
        <v>6440</v>
      </c>
      <c r="AR153" s="140">
        <f>Engine!AS153</f>
        <v>1680</v>
      </c>
      <c r="AS153" s="140">
        <f>Engine!AT153</f>
        <v>2208</v>
      </c>
      <c r="AT153" s="141">
        <f>Engine!AU153</f>
        <v>29156</v>
      </c>
      <c r="AU153" s="142" t="str">
        <f>Engine!AV153</f>
        <v>Yes</v>
      </c>
      <c r="AV153" s="143">
        <f t="shared" si="2"/>
        <v>30.626050420168067</v>
      </c>
    </row>
    <row r="154" spans="1:48" s="63" customFormat="1" ht="14.4" x14ac:dyDescent="0.3">
      <c r="A154" s="124">
        <f>Engine!A154</f>
        <v>16</v>
      </c>
      <c r="B154" s="125">
        <f>Engine!B154</f>
        <v>46291</v>
      </c>
      <c r="C154" s="126" t="str">
        <f>Engine!C154</f>
        <v>Saturday</v>
      </c>
      <c r="D154" s="126" t="str">
        <f>Engine!D154</f>
        <v>Union Omaha</v>
      </c>
      <c r="E154" s="127">
        <f>Engine!E154</f>
        <v>0.79166666666666696</v>
      </c>
      <c r="F154" s="128" t="str">
        <f>Engine!F154</f>
        <v>B</v>
      </c>
      <c r="G154" s="129" t="str">
        <f>Engine!G154</f>
        <v>Group</v>
      </c>
      <c r="H154" s="130">
        <f>Engine!I154</f>
        <v>75</v>
      </c>
      <c r="I154" s="131">
        <f>Engine!J154</f>
        <v>63</v>
      </c>
      <c r="J154" s="131">
        <f>Engine!K154</f>
        <v>56.5</v>
      </c>
      <c r="K154" s="131">
        <f>Engine!L154</f>
        <v>45</v>
      </c>
      <c r="L154" s="131">
        <f>Engine!M154</f>
        <v>26.5</v>
      </c>
      <c r="M154" s="131">
        <f>Engine!N154</f>
        <v>17.5</v>
      </c>
      <c r="N154" s="132">
        <f>Engine!O154</f>
        <v>14</v>
      </c>
      <c r="O154" s="133">
        <f>Engine!P154</f>
        <v>68</v>
      </c>
      <c r="P154" s="134">
        <f>Engine!Q154</f>
        <v>422</v>
      </c>
      <c r="Q154" s="134">
        <f>Engine!R154</f>
        <v>70</v>
      </c>
      <c r="R154" s="134">
        <f>Engine!S154</f>
        <v>658</v>
      </c>
      <c r="S154" s="134">
        <f>Engine!T154</f>
        <v>1120</v>
      </c>
      <c r="T154" s="134">
        <f>Engine!U154</f>
        <v>746</v>
      </c>
      <c r="U154" s="134">
        <f>Engine!V154</f>
        <v>922</v>
      </c>
      <c r="V154" s="135">
        <f>Engine!W154</f>
        <v>4006</v>
      </c>
      <c r="W154" s="136">
        <f>Engine!X154</f>
        <v>0</v>
      </c>
      <c r="X154" s="137">
        <f>Engine!Y154</f>
        <v>0</v>
      </c>
      <c r="Y154" s="137">
        <f>Engine!Z154</f>
        <v>0</v>
      </c>
      <c r="Z154" s="137">
        <f>Engine!AA154</f>
        <v>84</v>
      </c>
      <c r="AA154" s="137">
        <f>Engine!AB154</f>
        <v>286</v>
      </c>
      <c r="AB154" s="137">
        <f>Engine!AC154</f>
        <v>222</v>
      </c>
      <c r="AC154" s="137">
        <f>Engine!AD154</f>
        <v>392</v>
      </c>
      <c r="AD154" s="138">
        <f>Engine!AE154</f>
        <v>984</v>
      </c>
      <c r="AE154" s="133">
        <f>Engine!AF154</f>
        <v>68</v>
      </c>
      <c r="AF154" s="134">
        <f>Engine!AG154</f>
        <v>422</v>
      </c>
      <c r="AG154" s="134">
        <f>Engine!AH154</f>
        <v>70</v>
      </c>
      <c r="AH154" s="134">
        <f>Engine!AI154</f>
        <v>574</v>
      </c>
      <c r="AI154" s="134">
        <f>Engine!AJ154</f>
        <v>834</v>
      </c>
      <c r="AJ154" s="134">
        <f>Engine!AK154</f>
        <v>524</v>
      </c>
      <c r="AK154" s="134">
        <f>Engine!AL154</f>
        <v>530</v>
      </c>
      <c r="AL154" s="135">
        <f>Engine!AM154</f>
        <v>3476</v>
      </c>
      <c r="AM154" s="139">
        <f>Engine!AN154</f>
        <v>0</v>
      </c>
      <c r="AN154" s="140">
        <f>Engine!AO154</f>
        <v>0</v>
      </c>
      <c r="AO154" s="140">
        <f>Engine!AP154</f>
        <v>0</v>
      </c>
      <c r="AP154" s="140">
        <f>Engine!AQ154</f>
        <v>3780</v>
      </c>
      <c r="AQ154" s="140">
        <f>Engine!AR154</f>
        <v>7579</v>
      </c>
      <c r="AR154" s="140">
        <f>Engine!AS154</f>
        <v>3885</v>
      </c>
      <c r="AS154" s="140">
        <f>Engine!AT154</f>
        <v>5488</v>
      </c>
      <c r="AT154" s="141">
        <f>Engine!AU154</f>
        <v>20732</v>
      </c>
      <c r="AU154" s="142" t="str">
        <f>Engine!AV154</f>
        <v>Yes</v>
      </c>
      <c r="AV154" s="143">
        <f t="shared" si="2"/>
        <v>21.069105691056912</v>
      </c>
    </row>
    <row r="155" spans="1:48" s="63" customFormat="1" ht="14.4" x14ac:dyDescent="0.3">
      <c r="A155" s="124">
        <f>Engine!A155</f>
        <v>16</v>
      </c>
      <c r="B155" s="125">
        <f>Engine!B155</f>
        <v>46291</v>
      </c>
      <c r="C155" s="126" t="str">
        <f>Engine!C155</f>
        <v>Saturday</v>
      </c>
      <c r="D155" s="126" t="str">
        <f>Engine!D155</f>
        <v>Union Omaha</v>
      </c>
      <c r="E155" s="127">
        <f>Engine!E155</f>
        <v>0.79166666666666696</v>
      </c>
      <c r="F155" s="128" t="str">
        <f>Engine!F155</f>
        <v>B</v>
      </c>
      <c r="G155" s="129" t="str">
        <f>Engine!G155</f>
        <v>Single</v>
      </c>
      <c r="H155" s="130">
        <f>Engine!I155</f>
        <v>81.5</v>
      </c>
      <c r="I155" s="131">
        <f>Engine!J155</f>
        <v>69</v>
      </c>
      <c r="J155" s="131">
        <f>Engine!K155</f>
        <v>61.5</v>
      </c>
      <c r="K155" s="131">
        <f>Engine!L155</f>
        <v>49</v>
      </c>
      <c r="L155" s="131">
        <f>Engine!M155</f>
        <v>29</v>
      </c>
      <c r="M155" s="131">
        <f>Engine!N155</f>
        <v>19</v>
      </c>
      <c r="N155" s="132">
        <f>Engine!O155</f>
        <v>15</v>
      </c>
      <c r="O155" s="133">
        <f>Engine!P155</f>
        <v>68</v>
      </c>
      <c r="P155" s="134">
        <f>Engine!Q155</f>
        <v>422</v>
      </c>
      <c r="Q155" s="134">
        <f>Engine!R155</f>
        <v>70</v>
      </c>
      <c r="R155" s="134">
        <f>Engine!S155</f>
        <v>658</v>
      </c>
      <c r="S155" s="134">
        <f>Engine!T155</f>
        <v>1120</v>
      </c>
      <c r="T155" s="134">
        <f>Engine!U155</f>
        <v>746</v>
      </c>
      <c r="U155" s="134">
        <f>Engine!V155</f>
        <v>922</v>
      </c>
      <c r="V155" s="135">
        <f>Engine!W155</f>
        <v>4006</v>
      </c>
      <c r="W155" s="136">
        <f>Engine!X155</f>
        <v>0</v>
      </c>
      <c r="X155" s="137">
        <f>Engine!Y155</f>
        <v>215</v>
      </c>
      <c r="Y155" s="137">
        <f>Engine!Z155</f>
        <v>0</v>
      </c>
      <c r="Z155" s="137">
        <f>Engine!AA155</f>
        <v>336</v>
      </c>
      <c r="AA155" s="137">
        <f>Engine!AB155</f>
        <v>381</v>
      </c>
      <c r="AB155" s="137">
        <f>Engine!AC155</f>
        <v>285</v>
      </c>
      <c r="AC155" s="137">
        <f>Engine!AD155</f>
        <v>196</v>
      </c>
      <c r="AD155" s="138">
        <f>Engine!AE155</f>
        <v>1413</v>
      </c>
      <c r="AE155" s="133">
        <f>Engine!AF155</f>
        <v>68</v>
      </c>
      <c r="AF155" s="134">
        <f>Engine!AG155</f>
        <v>207</v>
      </c>
      <c r="AG155" s="134">
        <f>Engine!AH155</f>
        <v>70</v>
      </c>
      <c r="AH155" s="134">
        <f>Engine!AI155</f>
        <v>322</v>
      </c>
      <c r="AI155" s="134">
        <f>Engine!AJ155</f>
        <v>739</v>
      </c>
      <c r="AJ155" s="134">
        <f>Engine!AK155</f>
        <v>461</v>
      </c>
      <c r="AK155" s="134">
        <f>Engine!AL155</f>
        <v>726</v>
      </c>
      <c r="AL155" s="135">
        <f>Engine!AM155</f>
        <v>3280</v>
      </c>
      <c r="AM155" s="139">
        <f>Engine!AN155</f>
        <v>0</v>
      </c>
      <c r="AN155" s="140">
        <f>Engine!AO155</f>
        <v>14835</v>
      </c>
      <c r="AO155" s="140">
        <f>Engine!AP155</f>
        <v>0</v>
      </c>
      <c r="AP155" s="140">
        <f>Engine!AQ155</f>
        <v>16464</v>
      </c>
      <c r="AQ155" s="140">
        <f>Engine!AR155</f>
        <v>11049</v>
      </c>
      <c r="AR155" s="140">
        <f>Engine!AS155</f>
        <v>5415</v>
      </c>
      <c r="AS155" s="140">
        <f>Engine!AT155</f>
        <v>2940</v>
      </c>
      <c r="AT155" s="141">
        <f>Engine!AU155</f>
        <v>50703</v>
      </c>
      <c r="AU155" s="142" t="str">
        <f>Engine!AV155</f>
        <v>Yes</v>
      </c>
      <c r="AV155" s="143">
        <f t="shared" si="2"/>
        <v>35.883227176220807</v>
      </c>
    </row>
    <row r="156" spans="1:48" s="63" customFormat="1" ht="14.4" x14ac:dyDescent="0.3">
      <c r="A156" s="124">
        <f>Engine!A156</f>
        <v>16</v>
      </c>
      <c r="B156" s="125">
        <f>Engine!B156</f>
        <v>46291</v>
      </c>
      <c r="C156" s="126" t="str">
        <f>Engine!C156</f>
        <v>Saturday</v>
      </c>
      <c r="D156" s="126" t="str">
        <f>Engine!D156</f>
        <v>Union Omaha</v>
      </c>
      <c r="E156" s="127">
        <f>Engine!E156</f>
        <v>0.79166666666666696</v>
      </c>
      <c r="F156" s="128" t="str">
        <f>Engine!F156</f>
        <v>B</v>
      </c>
      <c r="G156" s="129" t="str">
        <f>Engine!G156</f>
        <v>Matchday</v>
      </c>
      <c r="H156" s="130">
        <f>Engine!I156</f>
        <v>88</v>
      </c>
      <c r="I156" s="131">
        <f>Engine!J156</f>
        <v>74.5</v>
      </c>
      <c r="J156" s="131">
        <f>Engine!K156</f>
        <v>66</v>
      </c>
      <c r="K156" s="131">
        <f>Engine!L156</f>
        <v>52.5</v>
      </c>
      <c r="L156" s="131">
        <f>Engine!M156</f>
        <v>31</v>
      </c>
      <c r="M156" s="131">
        <f>Engine!N156</f>
        <v>20.5</v>
      </c>
      <c r="N156" s="132">
        <f>Engine!O156</f>
        <v>16</v>
      </c>
      <c r="O156" s="133">
        <f>Engine!P156</f>
        <v>68</v>
      </c>
      <c r="P156" s="134">
        <f>Engine!Q156</f>
        <v>422</v>
      </c>
      <c r="Q156" s="134">
        <f>Engine!R156</f>
        <v>70</v>
      </c>
      <c r="R156" s="134">
        <f>Engine!S156</f>
        <v>658</v>
      </c>
      <c r="S156" s="134">
        <f>Engine!T156</f>
        <v>1120</v>
      </c>
      <c r="T156" s="134">
        <f>Engine!U156</f>
        <v>746</v>
      </c>
      <c r="U156" s="134">
        <f>Engine!V156</f>
        <v>922</v>
      </c>
      <c r="V156" s="135">
        <f>Engine!W156</f>
        <v>4006</v>
      </c>
      <c r="W156" s="136">
        <f>Engine!X156</f>
        <v>0</v>
      </c>
      <c r="X156" s="137">
        <f>Engine!Y156</f>
        <v>54</v>
      </c>
      <c r="Y156" s="137">
        <f>Engine!Z156</f>
        <v>0</v>
      </c>
      <c r="Z156" s="137">
        <f>Engine!AA156</f>
        <v>28</v>
      </c>
      <c r="AA156" s="137">
        <f>Engine!AB156</f>
        <v>48</v>
      </c>
      <c r="AB156" s="137">
        <f>Engine!AC156</f>
        <v>32</v>
      </c>
      <c r="AC156" s="137">
        <f>Engine!AD156</f>
        <v>39</v>
      </c>
      <c r="AD156" s="138">
        <f>Engine!AE156</f>
        <v>201</v>
      </c>
      <c r="AE156" s="133">
        <f>Engine!AF156</f>
        <v>68</v>
      </c>
      <c r="AF156" s="134">
        <f>Engine!AG156</f>
        <v>368</v>
      </c>
      <c r="AG156" s="134">
        <f>Engine!AH156</f>
        <v>70</v>
      </c>
      <c r="AH156" s="134">
        <f>Engine!AI156</f>
        <v>630</v>
      </c>
      <c r="AI156" s="134">
        <f>Engine!AJ156</f>
        <v>1072</v>
      </c>
      <c r="AJ156" s="134">
        <f>Engine!AK156</f>
        <v>714</v>
      </c>
      <c r="AK156" s="134">
        <f>Engine!AL156</f>
        <v>883</v>
      </c>
      <c r="AL156" s="135">
        <f>Engine!AM156</f>
        <v>3123</v>
      </c>
      <c r="AM156" s="139">
        <f>Engine!AN156</f>
        <v>0</v>
      </c>
      <c r="AN156" s="140">
        <f>Engine!AO156</f>
        <v>4023</v>
      </c>
      <c r="AO156" s="140">
        <f>Engine!AP156</f>
        <v>0</v>
      </c>
      <c r="AP156" s="140">
        <f>Engine!AQ156</f>
        <v>1470</v>
      </c>
      <c r="AQ156" s="140">
        <f>Engine!AR156</f>
        <v>1488</v>
      </c>
      <c r="AR156" s="140">
        <f>Engine!AS156</f>
        <v>656</v>
      </c>
      <c r="AS156" s="140">
        <f>Engine!AT156</f>
        <v>624</v>
      </c>
      <c r="AT156" s="141">
        <f>Engine!AU156</f>
        <v>8261</v>
      </c>
      <c r="AU156" s="142" t="str">
        <f>Engine!AV156</f>
        <v>Yes</v>
      </c>
      <c r="AV156" s="143">
        <f t="shared" si="2"/>
        <v>41.099502487562191</v>
      </c>
    </row>
    <row r="157" spans="1:48" s="63" customFormat="1" ht="14.4" hidden="1" x14ac:dyDescent="0.3">
      <c r="A157" s="124">
        <f>Engine!A157</f>
        <v>16</v>
      </c>
      <c r="B157" s="125">
        <f>Engine!B157</f>
        <v>46291</v>
      </c>
      <c r="C157" s="126" t="str">
        <f>Engine!C157</f>
        <v>Saturday</v>
      </c>
      <c r="D157" s="126" t="str">
        <f>Engine!D157</f>
        <v>Union Omaha</v>
      </c>
      <c r="E157" s="127">
        <f>Engine!E157</f>
        <v>0.79166666666666696</v>
      </c>
      <c r="F157" s="128" t="str">
        <f>Engine!F157</f>
        <v>B</v>
      </c>
      <c r="G157" s="129" t="str">
        <f>Engine!G157</f>
        <v>Sponsor</v>
      </c>
      <c r="H157" s="130">
        <f>Engine!I157</f>
        <v>65</v>
      </c>
      <c r="I157" s="131">
        <f>Engine!J157</f>
        <v>55</v>
      </c>
      <c r="J157" s="131">
        <f>Engine!K157</f>
        <v>49</v>
      </c>
      <c r="K157" s="131">
        <f>Engine!L157</f>
        <v>39</v>
      </c>
      <c r="L157" s="131">
        <f>Engine!M157</f>
        <v>23</v>
      </c>
      <c r="M157" s="131">
        <f>Engine!N157</f>
        <v>15</v>
      </c>
      <c r="N157" s="132">
        <f>Engine!O157</f>
        <v>12</v>
      </c>
      <c r="O157" s="133">
        <f>Engine!P157</f>
        <v>68</v>
      </c>
      <c r="P157" s="134">
        <f>Engine!Q157</f>
        <v>422</v>
      </c>
      <c r="Q157" s="134">
        <f>Engine!R157</f>
        <v>70</v>
      </c>
      <c r="R157" s="134">
        <f>Engine!S157</f>
        <v>658</v>
      </c>
      <c r="S157" s="134">
        <f>Engine!T157</f>
        <v>1120</v>
      </c>
      <c r="T157" s="134">
        <f>Engine!U157</f>
        <v>746</v>
      </c>
      <c r="U157" s="134">
        <f>Engine!V157</f>
        <v>922</v>
      </c>
      <c r="V157" s="135">
        <f>Engine!W157</f>
        <v>4006</v>
      </c>
      <c r="W157" s="136">
        <f>Engine!X157</f>
        <v>0</v>
      </c>
      <c r="X157" s="137">
        <f>Engine!Y157</f>
        <v>0</v>
      </c>
      <c r="Y157" s="137">
        <f>Engine!Z157</f>
        <v>0</v>
      </c>
      <c r="Z157" s="137">
        <f>Engine!AA157</f>
        <v>0</v>
      </c>
      <c r="AA157" s="137">
        <f>Engine!AB157</f>
        <v>0</v>
      </c>
      <c r="AB157" s="137">
        <f>Engine!AC157</f>
        <v>0</v>
      </c>
      <c r="AC157" s="137">
        <f>Engine!AD157</f>
        <v>0</v>
      </c>
      <c r="AD157" s="138">
        <f>Engine!AE157</f>
        <v>0</v>
      </c>
      <c r="AE157" s="133">
        <f>Engine!AF157</f>
        <v>68</v>
      </c>
      <c r="AF157" s="134">
        <f>Engine!AG157</f>
        <v>422</v>
      </c>
      <c r="AG157" s="134">
        <f>Engine!AH157</f>
        <v>70</v>
      </c>
      <c r="AH157" s="134">
        <f>Engine!AI157</f>
        <v>658</v>
      </c>
      <c r="AI157" s="134">
        <f>Engine!AJ157</f>
        <v>1120</v>
      </c>
      <c r="AJ157" s="134">
        <f>Engine!AK157</f>
        <v>746</v>
      </c>
      <c r="AK157" s="134">
        <f>Engine!AL157</f>
        <v>922</v>
      </c>
      <c r="AL157" s="135">
        <f>Engine!AM157</f>
        <v>3084</v>
      </c>
      <c r="AM157" s="139">
        <f>Engine!AN157</f>
        <v>0</v>
      </c>
      <c r="AN157" s="140">
        <f>Engine!AO157</f>
        <v>0</v>
      </c>
      <c r="AO157" s="140">
        <f>Engine!AP157</f>
        <v>0</v>
      </c>
      <c r="AP157" s="140">
        <f>Engine!AQ157</f>
        <v>0</v>
      </c>
      <c r="AQ157" s="140">
        <f>Engine!AR157</f>
        <v>0</v>
      </c>
      <c r="AR157" s="140">
        <f>Engine!AS157</f>
        <v>0</v>
      </c>
      <c r="AS157" s="140">
        <f>Engine!AT157</f>
        <v>0</v>
      </c>
      <c r="AT157" s="141">
        <f>Engine!AU157</f>
        <v>0</v>
      </c>
      <c r="AU157" s="142" t="str">
        <f>Engine!AV157</f>
        <v>Yes</v>
      </c>
      <c r="AV157" s="132" t="str">
        <f t="shared" si="2"/>
        <v/>
      </c>
    </row>
    <row r="158" spans="1:48" s="63" customFormat="1" ht="14.4" hidden="1" x14ac:dyDescent="0.3">
      <c r="A158" s="124">
        <f>Engine!A158</f>
        <v>16</v>
      </c>
      <c r="B158" s="125">
        <f>Engine!B158</f>
        <v>46291</v>
      </c>
      <c r="C158" s="126" t="str">
        <f>Engine!C158</f>
        <v>Saturday</v>
      </c>
      <c r="D158" s="126" t="str">
        <f>Engine!D158</f>
        <v>Union Omaha</v>
      </c>
      <c r="E158" s="127">
        <f>Engine!E158</f>
        <v>0.79166666666666696</v>
      </c>
      <c r="F158" s="128" t="str">
        <f>Engine!F158</f>
        <v>B</v>
      </c>
      <c r="G158" s="129" t="str">
        <f>Engine!G158</f>
        <v>Comp</v>
      </c>
      <c r="H158" s="130">
        <f>Engine!I158</f>
        <v>0</v>
      </c>
      <c r="I158" s="131">
        <f>Engine!J158</f>
        <v>0</v>
      </c>
      <c r="J158" s="131">
        <f>Engine!K158</f>
        <v>0</v>
      </c>
      <c r="K158" s="131">
        <f>Engine!L158</f>
        <v>0</v>
      </c>
      <c r="L158" s="131">
        <f>Engine!M158</f>
        <v>0</v>
      </c>
      <c r="M158" s="131">
        <f>Engine!N158</f>
        <v>0</v>
      </c>
      <c r="N158" s="132">
        <f>Engine!O158</f>
        <v>0</v>
      </c>
      <c r="O158" s="133">
        <f>Engine!P158</f>
        <v>68</v>
      </c>
      <c r="P158" s="134">
        <f>Engine!Q158</f>
        <v>422</v>
      </c>
      <c r="Q158" s="134">
        <f>Engine!R158</f>
        <v>70</v>
      </c>
      <c r="R158" s="134">
        <f>Engine!S158</f>
        <v>658</v>
      </c>
      <c r="S158" s="134">
        <f>Engine!T158</f>
        <v>1120</v>
      </c>
      <c r="T158" s="134">
        <f>Engine!U158</f>
        <v>746</v>
      </c>
      <c r="U158" s="134">
        <f>Engine!V158</f>
        <v>922</v>
      </c>
      <c r="V158" s="135">
        <f>Engine!W158</f>
        <v>4006</v>
      </c>
      <c r="W158" s="136">
        <f>Engine!X158</f>
        <v>0</v>
      </c>
      <c r="X158" s="137">
        <f>Engine!Y158</f>
        <v>0</v>
      </c>
      <c r="Y158" s="137">
        <f>Engine!Z158</f>
        <v>0</v>
      </c>
      <c r="Z158" s="137">
        <f>Engine!AA158</f>
        <v>0</v>
      </c>
      <c r="AA158" s="137">
        <f>Engine!AB158</f>
        <v>0</v>
      </c>
      <c r="AB158" s="137">
        <f>Engine!AC158</f>
        <v>0</v>
      </c>
      <c r="AC158" s="137">
        <f>Engine!AD158</f>
        <v>0</v>
      </c>
      <c r="AD158" s="138">
        <f>Engine!AE158</f>
        <v>0</v>
      </c>
      <c r="AE158" s="133">
        <f>Engine!AF158</f>
        <v>68</v>
      </c>
      <c r="AF158" s="134">
        <f>Engine!AG158</f>
        <v>422</v>
      </c>
      <c r="AG158" s="134">
        <f>Engine!AH158</f>
        <v>70</v>
      </c>
      <c r="AH158" s="134">
        <f>Engine!AI158</f>
        <v>658</v>
      </c>
      <c r="AI158" s="134">
        <f>Engine!AJ158</f>
        <v>1120</v>
      </c>
      <c r="AJ158" s="134">
        <f>Engine!AK158</f>
        <v>746</v>
      </c>
      <c r="AK158" s="134">
        <f>Engine!AL158</f>
        <v>922</v>
      </c>
      <c r="AL158" s="135">
        <f>Engine!AM158</f>
        <v>3084</v>
      </c>
      <c r="AM158" s="139">
        <f>Engine!AN158</f>
        <v>0</v>
      </c>
      <c r="AN158" s="140">
        <f>Engine!AO158</f>
        <v>0</v>
      </c>
      <c r="AO158" s="140">
        <f>Engine!AP158</f>
        <v>0</v>
      </c>
      <c r="AP158" s="140">
        <f>Engine!AQ158</f>
        <v>0</v>
      </c>
      <c r="AQ158" s="140">
        <f>Engine!AR158</f>
        <v>0</v>
      </c>
      <c r="AR158" s="140">
        <f>Engine!AS158</f>
        <v>0</v>
      </c>
      <c r="AS158" s="140">
        <f>Engine!AT158</f>
        <v>0</v>
      </c>
      <c r="AT158" s="141">
        <f>Engine!AU158</f>
        <v>0</v>
      </c>
      <c r="AU158" s="142" t="str">
        <f>Engine!AV158</f>
        <v>Yes</v>
      </c>
      <c r="AV158" s="132" t="str">
        <f t="shared" si="2"/>
        <v/>
      </c>
    </row>
    <row r="159" spans="1:48" s="63" customFormat="1" ht="14.4" hidden="1" x14ac:dyDescent="0.3">
      <c r="A159" s="124">
        <f>Engine!A159</f>
        <v>16</v>
      </c>
      <c r="B159" s="125">
        <f>Engine!B159</f>
        <v>46291</v>
      </c>
      <c r="C159" s="126" t="str">
        <f>Engine!C159</f>
        <v>Saturday</v>
      </c>
      <c r="D159" s="126" t="str">
        <f>Engine!D159</f>
        <v>Union Omaha</v>
      </c>
      <c r="E159" s="127">
        <f>Engine!E159</f>
        <v>0.79166666666666696</v>
      </c>
      <c r="F159" s="128" t="str">
        <f>Engine!F159</f>
        <v>B</v>
      </c>
      <c r="G159" s="129" t="str">
        <f>Engine!G159</f>
        <v>Promo1</v>
      </c>
      <c r="H159" s="130">
        <f>Engine!I159</f>
        <v>0</v>
      </c>
      <c r="I159" s="131">
        <f>Engine!J159</f>
        <v>0</v>
      </c>
      <c r="J159" s="131">
        <f>Engine!K159</f>
        <v>0</v>
      </c>
      <c r="K159" s="131">
        <f>Engine!L159</f>
        <v>0</v>
      </c>
      <c r="L159" s="131">
        <f>Engine!M159</f>
        <v>0</v>
      </c>
      <c r="M159" s="131">
        <f>Engine!N159</f>
        <v>0</v>
      </c>
      <c r="N159" s="132">
        <f>Engine!O159</f>
        <v>0</v>
      </c>
      <c r="O159" s="133">
        <f>Engine!P159</f>
        <v>68</v>
      </c>
      <c r="P159" s="134">
        <f>Engine!Q159</f>
        <v>422</v>
      </c>
      <c r="Q159" s="134">
        <f>Engine!R159</f>
        <v>70</v>
      </c>
      <c r="R159" s="134">
        <f>Engine!S159</f>
        <v>658</v>
      </c>
      <c r="S159" s="134">
        <f>Engine!T159</f>
        <v>1120</v>
      </c>
      <c r="T159" s="134">
        <f>Engine!U159</f>
        <v>746</v>
      </c>
      <c r="U159" s="134">
        <f>Engine!V159</f>
        <v>922</v>
      </c>
      <c r="V159" s="135">
        <f>Engine!W159</f>
        <v>4006</v>
      </c>
      <c r="W159" s="136">
        <f>Engine!X159</f>
        <v>0</v>
      </c>
      <c r="X159" s="137">
        <f>Engine!Y159</f>
        <v>0</v>
      </c>
      <c r="Y159" s="137">
        <f>Engine!Z159</f>
        <v>0</v>
      </c>
      <c r="Z159" s="137">
        <f>Engine!AA159</f>
        <v>0</v>
      </c>
      <c r="AA159" s="137">
        <f>Engine!AB159</f>
        <v>0</v>
      </c>
      <c r="AB159" s="137">
        <f>Engine!AC159</f>
        <v>0</v>
      </c>
      <c r="AC159" s="137">
        <f>Engine!AD159</f>
        <v>0</v>
      </c>
      <c r="AD159" s="138">
        <f>Engine!AE159</f>
        <v>0</v>
      </c>
      <c r="AE159" s="133">
        <f>Engine!AF159</f>
        <v>68</v>
      </c>
      <c r="AF159" s="134">
        <f>Engine!AG159</f>
        <v>422</v>
      </c>
      <c r="AG159" s="134">
        <f>Engine!AH159</f>
        <v>70</v>
      </c>
      <c r="AH159" s="134">
        <f>Engine!AI159</f>
        <v>658</v>
      </c>
      <c r="AI159" s="134">
        <f>Engine!AJ159</f>
        <v>1120</v>
      </c>
      <c r="AJ159" s="134">
        <f>Engine!AK159</f>
        <v>746</v>
      </c>
      <c r="AK159" s="134">
        <f>Engine!AL159</f>
        <v>922</v>
      </c>
      <c r="AL159" s="135">
        <f>Engine!AM159</f>
        <v>3084</v>
      </c>
      <c r="AM159" s="139">
        <f>Engine!AN159</f>
        <v>0</v>
      </c>
      <c r="AN159" s="140">
        <f>Engine!AO159</f>
        <v>0</v>
      </c>
      <c r="AO159" s="140">
        <f>Engine!AP159</f>
        <v>0</v>
      </c>
      <c r="AP159" s="140">
        <f>Engine!AQ159</f>
        <v>0</v>
      </c>
      <c r="AQ159" s="140">
        <f>Engine!AR159</f>
        <v>0</v>
      </c>
      <c r="AR159" s="140">
        <f>Engine!AS159</f>
        <v>0</v>
      </c>
      <c r="AS159" s="140">
        <f>Engine!AT159</f>
        <v>0</v>
      </c>
      <c r="AT159" s="141">
        <f>Engine!AU159</f>
        <v>0</v>
      </c>
      <c r="AU159" s="142" t="str">
        <f>Engine!AV159</f>
        <v>Yes</v>
      </c>
      <c r="AV159" s="132" t="str">
        <f t="shared" si="2"/>
        <v/>
      </c>
    </row>
    <row r="160" spans="1:48" s="63" customFormat="1" ht="14.4" hidden="1" x14ac:dyDescent="0.3">
      <c r="A160" s="124">
        <f>Engine!A160</f>
        <v>16</v>
      </c>
      <c r="B160" s="125">
        <f>Engine!B160</f>
        <v>46291</v>
      </c>
      <c r="C160" s="126" t="str">
        <f>Engine!C160</f>
        <v>Saturday</v>
      </c>
      <c r="D160" s="126" t="str">
        <f>Engine!D160</f>
        <v>Union Omaha</v>
      </c>
      <c r="E160" s="127">
        <f>Engine!E160</f>
        <v>0.79166666666666696</v>
      </c>
      <c r="F160" s="128" t="str">
        <f>Engine!F160</f>
        <v>B</v>
      </c>
      <c r="G160" s="129" t="str">
        <f>Engine!G160</f>
        <v>Promo2</v>
      </c>
      <c r="H160" s="130">
        <f>Engine!I160</f>
        <v>0</v>
      </c>
      <c r="I160" s="131">
        <f>Engine!J160</f>
        <v>0</v>
      </c>
      <c r="J160" s="131">
        <f>Engine!K160</f>
        <v>0</v>
      </c>
      <c r="K160" s="131">
        <f>Engine!L160</f>
        <v>0</v>
      </c>
      <c r="L160" s="131">
        <f>Engine!M160</f>
        <v>0</v>
      </c>
      <c r="M160" s="131">
        <f>Engine!N160</f>
        <v>0</v>
      </c>
      <c r="N160" s="132">
        <f>Engine!O160</f>
        <v>0</v>
      </c>
      <c r="O160" s="133">
        <f>Engine!P160</f>
        <v>68</v>
      </c>
      <c r="P160" s="134">
        <f>Engine!Q160</f>
        <v>422</v>
      </c>
      <c r="Q160" s="134">
        <f>Engine!R160</f>
        <v>70</v>
      </c>
      <c r="R160" s="134">
        <f>Engine!S160</f>
        <v>658</v>
      </c>
      <c r="S160" s="134">
        <f>Engine!T160</f>
        <v>1120</v>
      </c>
      <c r="T160" s="134">
        <f>Engine!U160</f>
        <v>746</v>
      </c>
      <c r="U160" s="134">
        <f>Engine!V160</f>
        <v>922</v>
      </c>
      <c r="V160" s="135">
        <f>Engine!W160</f>
        <v>4006</v>
      </c>
      <c r="W160" s="136">
        <f>Engine!X160</f>
        <v>0</v>
      </c>
      <c r="X160" s="137">
        <f>Engine!Y160</f>
        <v>0</v>
      </c>
      <c r="Y160" s="137">
        <f>Engine!Z160</f>
        <v>0</v>
      </c>
      <c r="Z160" s="137">
        <f>Engine!AA160</f>
        <v>0</v>
      </c>
      <c r="AA160" s="137">
        <f>Engine!AB160</f>
        <v>0</v>
      </c>
      <c r="AB160" s="137">
        <f>Engine!AC160</f>
        <v>0</v>
      </c>
      <c r="AC160" s="137">
        <f>Engine!AD160</f>
        <v>0</v>
      </c>
      <c r="AD160" s="138">
        <f>Engine!AE160</f>
        <v>0</v>
      </c>
      <c r="AE160" s="133">
        <f>Engine!AF160</f>
        <v>68</v>
      </c>
      <c r="AF160" s="134">
        <f>Engine!AG160</f>
        <v>422</v>
      </c>
      <c r="AG160" s="134">
        <f>Engine!AH160</f>
        <v>70</v>
      </c>
      <c r="AH160" s="134">
        <f>Engine!AI160</f>
        <v>658</v>
      </c>
      <c r="AI160" s="134">
        <f>Engine!AJ160</f>
        <v>1120</v>
      </c>
      <c r="AJ160" s="134">
        <f>Engine!AK160</f>
        <v>746</v>
      </c>
      <c r="AK160" s="134">
        <f>Engine!AL160</f>
        <v>922</v>
      </c>
      <c r="AL160" s="135">
        <f>Engine!AM160</f>
        <v>3084</v>
      </c>
      <c r="AM160" s="139">
        <f>Engine!AN160</f>
        <v>0</v>
      </c>
      <c r="AN160" s="140">
        <f>Engine!AO160</f>
        <v>0</v>
      </c>
      <c r="AO160" s="140">
        <f>Engine!AP160</f>
        <v>0</v>
      </c>
      <c r="AP160" s="140">
        <f>Engine!AQ160</f>
        <v>0</v>
      </c>
      <c r="AQ160" s="140">
        <f>Engine!AR160</f>
        <v>0</v>
      </c>
      <c r="AR160" s="140">
        <f>Engine!AS160</f>
        <v>0</v>
      </c>
      <c r="AS160" s="140">
        <f>Engine!AT160</f>
        <v>0</v>
      </c>
      <c r="AT160" s="141">
        <f>Engine!AU160</f>
        <v>0</v>
      </c>
      <c r="AU160" s="142" t="str">
        <f>Engine!AV160</f>
        <v>Yes</v>
      </c>
      <c r="AV160" s="132" t="str">
        <f t="shared" si="2"/>
        <v/>
      </c>
    </row>
    <row r="161" spans="1:48" s="63" customFormat="1" ht="14.4" hidden="1" x14ac:dyDescent="0.3">
      <c r="A161" s="124">
        <f>Engine!A161</f>
        <v>16</v>
      </c>
      <c r="B161" s="125">
        <f>Engine!B161</f>
        <v>46291</v>
      </c>
      <c r="C161" s="126" t="str">
        <f>Engine!C161</f>
        <v>Saturday</v>
      </c>
      <c r="D161" s="126" t="str">
        <f>Engine!D161</f>
        <v>Union Omaha</v>
      </c>
      <c r="E161" s="127">
        <f>Engine!E161</f>
        <v>0.79166666666666696</v>
      </c>
      <c r="F161" s="128" t="str">
        <f>Engine!F161</f>
        <v>B</v>
      </c>
      <c r="G161" s="129" t="str">
        <f>Engine!G161</f>
        <v>Promo3</v>
      </c>
      <c r="H161" s="130">
        <f>Engine!I161</f>
        <v>0</v>
      </c>
      <c r="I161" s="131">
        <f>Engine!J161</f>
        <v>0</v>
      </c>
      <c r="J161" s="131">
        <f>Engine!K161</f>
        <v>0</v>
      </c>
      <c r="K161" s="131">
        <f>Engine!L161</f>
        <v>0</v>
      </c>
      <c r="L161" s="131">
        <f>Engine!M161</f>
        <v>0</v>
      </c>
      <c r="M161" s="131">
        <f>Engine!N161</f>
        <v>0</v>
      </c>
      <c r="N161" s="132">
        <f>Engine!O161</f>
        <v>0</v>
      </c>
      <c r="O161" s="133">
        <f>Engine!P161</f>
        <v>68</v>
      </c>
      <c r="P161" s="134">
        <f>Engine!Q161</f>
        <v>422</v>
      </c>
      <c r="Q161" s="134">
        <f>Engine!R161</f>
        <v>70</v>
      </c>
      <c r="R161" s="134">
        <f>Engine!S161</f>
        <v>658</v>
      </c>
      <c r="S161" s="134">
        <f>Engine!T161</f>
        <v>1120</v>
      </c>
      <c r="T161" s="134">
        <f>Engine!U161</f>
        <v>746</v>
      </c>
      <c r="U161" s="134">
        <f>Engine!V161</f>
        <v>922</v>
      </c>
      <c r="V161" s="135">
        <f>Engine!W161</f>
        <v>4006</v>
      </c>
      <c r="W161" s="136">
        <f>Engine!X161</f>
        <v>0</v>
      </c>
      <c r="X161" s="137">
        <f>Engine!Y161</f>
        <v>0</v>
      </c>
      <c r="Y161" s="137">
        <f>Engine!Z161</f>
        <v>0</v>
      </c>
      <c r="Z161" s="137">
        <f>Engine!AA161</f>
        <v>0</v>
      </c>
      <c r="AA161" s="137">
        <f>Engine!AB161</f>
        <v>0</v>
      </c>
      <c r="AB161" s="137">
        <f>Engine!AC161</f>
        <v>0</v>
      </c>
      <c r="AC161" s="137">
        <f>Engine!AD161</f>
        <v>0</v>
      </c>
      <c r="AD161" s="138">
        <f>Engine!AE161</f>
        <v>0</v>
      </c>
      <c r="AE161" s="133">
        <f>Engine!AF161</f>
        <v>68</v>
      </c>
      <c r="AF161" s="134">
        <f>Engine!AG161</f>
        <v>422</v>
      </c>
      <c r="AG161" s="134">
        <f>Engine!AH161</f>
        <v>70</v>
      </c>
      <c r="AH161" s="134">
        <f>Engine!AI161</f>
        <v>658</v>
      </c>
      <c r="AI161" s="134">
        <f>Engine!AJ161</f>
        <v>1120</v>
      </c>
      <c r="AJ161" s="134">
        <f>Engine!AK161</f>
        <v>746</v>
      </c>
      <c r="AK161" s="134">
        <f>Engine!AL161</f>
        <v>922</v>
      </c>
      <c r="AL161" s="135">
        <f>Engine!AM161</f>
        <v>3084</v>
      </c>
      <c r="AM161" s="139">
        <f>Engine!AN161</f>
        <v>0</v>
      </c>
      <c r="AN161" s="140">
        <f>Engine!AO161</f>
        <v>0</v>
      </c>
      <c r="AO161" s="140">
        <f>Engine!AP161</f>
        <v>0</v>
      </c>
      <c r="AP161" s="140">
        <f>Engine!AQ161</f>
        <v>0</v>
      </c>
      <c r="AQ161" s="140">
        <f>Engine!AR161</f>
        <v>0</v>
      </c>
      <c r="AR161" s="140">
        <f>Engine!AS161</f>
        <v>0</v>
      </c>
      <c r="AS161" s="140">
        <f>Engine!AT161</f>
        <v>0</v>
      </c>
      <c r="AT161" s="141">
        <f>Engine!AU161</f>
        <v>0</v>
      </c>
      <c r="AU161" s="142" t="str">
        <f>Engine!AV161</f>
        <v>Yes</v>
      </c>
      <c r="AV161" s="132" t="str">
        <f t="shared" si="2"/>
        <v/>
      </c>
    </row>
    <row r="162" spans="1:48" s="144" customFormat="1" ht="15.75" customHeight="1" thickBot="1" x14ac:dyDescent="0.35">
      <c r="A162" s="107">
        <f>Engine!A162</f>
        <v>16</v>
      </c>
      <c r="B162" s="108">
        <f>Engine!B162</f>
        <v>46291</v>
      </c>
      <c r="C162" s="109" t="str">
        <f>Engine!C162</f>
        <v>Saturday</v>
      </c>
      <c r="D162" s="109" t="str">
        <f>Engine!D162</f>
        <v>Union Omaha</v>
      </c>
      <c r="E162" s="110">
        <f>Engine!E162</f>
        <v>0.79166666666666696</v>
      </c>
      <c r="F162" s="111" t="str">
        <f>Engine!F162</f>
        <v>B</v>
      </c>
      <c r="G162" s="112" t="str">
        <f>Engine!G162</f>
        <v>Totals</v>
      </c>
      <c r="H162" s="113" t="s">
        <v>39</v>
      </c>
      <c r="I162" s="114" t="s">
        <v>39</v>
      </c>
      <c r="J162" s="114" t="s">
        <v>39</v>
      </c>
      <c r="K162" s="114" t="s">
        <v>39</v>
      </c>
      <c r="L162" s="114" t="s">
        <v>39</v>
      </c>
      <c r="M162" s="114" t="s">
        <v>39</v>
      </c>
      <c r="N162" s="115" t="s">
        <v>39</v>
      </c>
      <c r="O162" s="116">
        <f>Engine!P162</f>
        <v>68</v>
      </c>
      <c r="P162" s="117">
        <f>Engine!Q162</f>
        <v>422</v>
      </c>
      <c r="Q162" s="117">
        <f>Engine!R162</f>
        <v>70</v>
      </c>
      <c r="R162" s="117">
        <f>Engine!S162</f>
        <v>658</v>
      </c>
      <c r="S162" s="117">
        <f>Engine!T162</f>
        <v>1120</v>
      </c>
      <c r="T162" s="117">
        <f>Engine!U162</f>
        <v>746</v>
      </c>
      <c r="U162" s="117">
        <f>Engine!V162</f>
        <v>922</v>
      </c>
      <c r="V162" s="118">
        <f>Engine!W162</f>
        <v>4006</v>
      </c>
      <c r="W162" s="116">
        <f>Engine!X162</f>
        <v>68</v>
      </c>
      <c r="X162" s="117">
        <f>Engine!Y162</f>
        <v>375</v>
      </c>
      <c r="Y162" s="117">
        <f>Engine!Z162</f>
        <v>70</v>
      </c>
      <c r="Z162" s="117">
        <f>Engine!AA162</f>
        <v>580</v>
      </c>
      <c r="AA162" s="117">
        <f>Engine!AB162</f>
        <v>995</v>
      </c>
      <c r="AB162" s="117">
        <f>Engine!AC162</f>
        <v>651</v>
      </c>
      <c r="AC162" s="117">
        <f>Engine!AD162</f>
        <v>811</v>
      </c>
      <c r="AD162" s="118">
        <f>Engine!AE162</f>
        <v>3550</v>
      </c>
      <c r="AE162" s="116">
        <f>Engine!AF162</f>
        <v>0</v>
      </c>
      <c r="AF162" s="117">
        <f>Engine!AG162</f>
        <v>47</v>
      </c>
      <c r="AG162" s="117">
        <f>Engine!AH162</f>
        <v>0</v>
      </c>
      <c r="AH162" s="117">
        <f>Engine!AI162</f>
        <v>78</v>
      </c>
      <c r="AI162" s="117">
        <f>Engine!AJ162</f>
        <v>125</v>
      </c>
      <c r="AJ162" s="117">
        <f>Engine!AK162</f>
        <v>95</v>
      </c>
      <c r="AK162" s="117">
        <f>Engine!AL162</f>
        <v>111</v>
      </c>
      <c r="AL162" s="118">
        <f>Engine!AM162</f>
        <v>3895</v>
      </c>
      <c r="AM162" s="119">
        <f>Engine!AN162</f>
        <v>4420</v>
      </c>
      <c r="AN162" s="120">
        <f>Engine!AO162</f>
        <v>24688</v>
      </c>
      <c r="AO162" s="120">
        <f>Engine!AP162</f>
        <v>3430</v>
      </c>
      <c r="AP162" s="120">
        <f>Engine!AQ162</f>
        <v>26862</v>
      </c>
      <c r="AQ162" s="120">
        <f>Engine!AR162</f>
        <v>26556</v>
      </c>
      <c r="AR162" s="120">
        <f>Engine!AS162</f>
        <v>11636</v>
      </c>
      <c r="AS162" s="120">
        <f>Engine!AT162</f>
        <v>11260</v>
      </c>
      <c r="AT162" s="121">
        <f>Engine!AU162</f>
        <v>108852</v>
      </c>
      <c r="AU162" s="122" t="str">
        <f>Engine!AV162</f>
        <v>Yes</v>
      </c>
      <c r="AV162" s="123">
        <f t="shared" si="2"/>
        <v>30.662535211267606</v>
      </c>
    </row>
    <row r="163" spans="1:48" s="63" customFormat="1" ht="15.75" customHeight="1" thickTop="1" x14ac:dyDescent="0.3">
      <c r="A163" s="124">
        <f>Engine!A163</f>
        <v>17</v>
      </c>
      <c r="B163" s="125">
        <f>Engine!B163</f>
        <v>46295</v>
      </c>
      <c r="C163" s="126" t="str">
        <f>Engine!C163</f>
        <v>Wednesday</v>
      </c>
      <c r="D163" s="126" t="str">
        <f>Engine!D163</f>
        <v>South Georgia Tormenta FC</v>
      </c>
      <c r="E163" s="127">
        <f>Engine!E163</f>
        <v>0.79166666666666696</v>
      </c>
      <c r="F163" s="128" t="str">
        <f>Engine!F163</f>
        <v>C</v>
      </c>
      <c r="G163" s="129" t="str">
        <f>Engine!G163</f>
        <v>Season</v>
      </c>
      <c r="H163" s="130">
        <f>Engine!I163</f>
        <v>65</v>
      </c>
      <c r="I163" s="131">
        <f>Engine!J163</f>
        <v>55</v>
      </c>
      <c r="J163" s="131">
        <f>Engine!K163</f>
        <v>49</v>
      </c>
      <c r="K163" s="131">
        <f>Engine!L163</f>
        <v>39</v>
      </c>
      <c r="L163" s="131">
        <f>Engine!M163</f>
        <v>23</v>
      </c>
      <c r="M163" s="131">
        <f>Engine!N163</f>
        <v>15</v>
      </c>
      <c r="N163" s="132">
        <f>Engine!O163</f>
        <v>12</v>
      </c>
      <c r="O163" s="133">
        <f>Engine!P163</f>
        <v>68</v>
      </c>
      <c r="P163" s="134">
        <f>Engine!Q163</f>
        <v>422</v>
      </c>
      <c r="Q163" s="134">
        <f>Engine!R163</f>
        <v>70</v>
      </c>
      <c r="R163" s="134">
        <f>Engine!S163</f>
        <v>658</v>
      </c>
      <c r="S163" s="134">
        <f>Engine!T163</f>
        <v>1120</v>
      </c>
      <c r="T163" s="134">
        <f>Engine!U163</f>
        <v>746</v>
      </c>
      <c r="U163" s="134">
        <f>Engine!V163</f>
        <v>922</v>
      </c>
      <c r="V163" s="135">
        <f>Engine!W163</f>
        <v>4006</v>
      </c>
      <c r="W163" s="136">
        <f>Engine!X163</f>
        <v>68</v>
      </c>
      <c r="X163" s="137">
        <f>Engine!Y163</f>
        <v>106</v>
      </c>
      <c r="Y163" s="137">
        <f>Engine!Z163</f>
        <v>70</v>
      </c>
      <c r="Z163" s="137">
        <f>Engine!AA163</f>
        <v>132</v>
      </c>
      <c r="AA163" s="137">
        <f>Engine!AB163</f>
        <v>280</v>
      </c>
      <c r="AB163" s="137">
        <f>Engine!AC163</f>
        <v>112</v>
      </c>
      <c r="AC163" s="137">
        <f>Engine!AD163</f>
        <v>184</v>
      </c>
      <c r="AD163" s="138">
        <f>Engine!AE163</f>
        <v>952</v>
      </c>
      <c r="AE163" s="133">
        <f>Engine!AF163</f>
        <v>0</v>
      </c>
      <c r="AF163" s="134">
        <f>Engine!AG163</f>
        <v>316</v>
      </c>
      <c r="AG163" s="134">
        <f>Engine!AH163</f>
        <v>0</v>
      </c>
      <c r="AH163" s="134">
        <f>Engine!AI163</f>
        <v>526</v>
      </c>
      <c r="AI163" s="134">
        <f>Engine!AJ163</f>
        <v>840</v>
      </c>
      <c r="AJ163" s="134">
        <f>Engine!AK163</f>
        <v>634</v>
      </c>
      <c r="AK163" s="134">
        <f>Engine!AL163</f>
        <v>738</v>
      </c>
      <c r="AL163" s="135">
        <f>Engine!AM163</f>
        <v>3268</v>
      </c>
      <c r="AM163" s="139">
        <f>Engine!AN163</f>
        <v>4420</v>
      </c>
      <c r="AN163" s="140">
        <f>Engine!AO163</f>
        <v>5830</v>
      </c>
      <c r="AO163" s="140">
        <f>Engine!AP163</f>
        <v>3430</v>
      </c>
      <c r="AP163" s="140">
        <f>Engine!AQ163</f>
        <v>5148</v>
      </c>
      <c r="AQ163" s="140">
        <f>Engine!AR163</f>
        <v>6440</v>
      </c>
      <c r="AR163" s="140">
        <f>Engine!AS163</f>
        <v>1680</v>
      </c>
      <c r="AS163" s="140">
        <f>Engine!AT163</f>
        <v>2208</v>
      </c>
      <c r="AT163" s="141">
        <f>Engine!AU163</f>
        <v>29156</v>
      </c>
      <c r="AU163" s="142" t="str">
        <f>Engine!AV163</f>
        <v>Yes</v>
      </c>
      <c r="AV163" s="143">
        <f t="shared" si="2"/>
        <v>30.626050420168067</v>
      </c>
    </row>
    <row r="164" spans="1:48" s="63" customFormat="1" ht="14.4" x14ac:dyDescent="0.3">
      <c r="A164" s="124">
        <f>Engine!A164</f>
        <v>17</v>
      </c>
      <c r="B164" s="125">
        <f>Engine!B164</f>
        <v>46295</v>
      </c>
      <c r="C164" s="126" t="str">
        <f>Engine!C164</f>
        <v>Wednesday</v>
      </c>
      <c r="D164" s="126" t="str">
        <f>Engine!D164</f>
        <v>South Georgia Tormenta FC</v>
      </c>
      <c r="E164" s="127">
        <f>Engine!E164</f>
        <v>0.79166666666666696</v>
      </c>
      <c r="F164" s="128" t="str">
        <f>Engine!F164</f>
        <v>C</v>
      </c>
      <c r="G164" s="129" t="str">
        <f>Engine!G164</f>
        <v>Group</v>
      </c>
      <c r="H164" s="130">
        <f>Engine!I164</f>
        <v>60</v>
      </c>
      <c r="I164" s="131">
        <f>Engine!J164</f>
        <v>50.5</v>
      </c>
      <c r="J164" s="131">
        <f>Engine!K164</f>
        <v>45</v>
      </c>
      <c r="K164" s="131">
        <f>Engine!L164</f>
        <v>36</v>
      </c>
      <c r="L164" s="131">
        <f>Engine!M164</f>
        <v>21</v>
      </c>
      <c r="M164" s="131">
        <f>Engine!N164</f>
        <v>14</v>
      </c>
      <c r="N164" s="132">
        <f>Engine!O164</f>
        <v>11</v>
      </c>
      <c r="O164" s="133">
        <f>Engine!P164</f>
        <v>68</v>
      </c>
      <c r="P164" s="134">
        <f>Engine!Q164</f>
        <v>422</v>
      </c>
      <c r="Q164" s="134">
        <f>Engine!R164</f>
        <v>70</v>
      </c>
      <c r="R164" s="134">
        <f>Engine!S164</f>
        <v>658</v>
      </c>
      <c r="S164" s="134">
        <f>Engine!T164</f>
        <v>1120</v>
      </c>
      <c r="T164" s="134">
        <f>Engine!U164</f>
        <v>746</v>
      </c>
      <c r="U164" s="134">
        <f>Engine!V164</f>
        <v>922</v>
      </c>
      <c r="V164" s="135">
        <f>Engine!W164</f>
        <v>4006</v>
      </c>
      <c r="W164" s="136">
        <f>Engine!X164</f>
        <v>0</v>
      </c>
      <c r="X164" s="137">
        <f>Engine!Y164</f>
        <v>0</v>
      </c>
      <c r="Y164" s="137">
        <f>Engine!Z164</f>
        <v>0</v>
      </c>
      <c r="Z164" s="137">
        <f>Engine!AA164</f>
        <v>64</v>
      </c>
      <c r="AA164" s="137">
        <f>Engine!AB164</f>
        <v>218</v>
      </c>
      <c r="AB164" s="137">
        <f>Engine!AC164</f>
        <v>170</v>
      </c>
      <c r="AC164" s="137">
        <f>Engine!AD164</f>
        <v>300</v>
      </c>
      <c r="AD164" s="138">
        <f>Engine!AE164</f>
        <v>752</v>
      </c>
      <c r="AE164" s="133">
        <f>Engine!AF164</f>
        <v>68</v>
      </c>
      <c r="AF164" s="134">
        <f>Engine!AG164</f>
        <v>422</v>
      </c>
      <c r="AG164" s="134">
        <f>Engine!AH164</f>
        <v>70</v>
      </c>
      <c r="AH164" s="134">
        <f>Engine!AI164</f>
        <v>594</v>
      </c>
      <c r="AI164" s="134">
        <f>Engine!AJ164</f>
        <v>902</v>
      </c>
      <c r="AJ164" s="134">
        <f>Engine!AK164</f>
        <v>576</v>
      </c>
      <c r="AK164" s="134">
        <f>Engine!AL164</f>
        <v>622</v>
      </c>
      <c r="AL164" s="135">
        <f>Engine!AM164</f>
        <v>3384</v>
      </c>
      <c r="AM164" s="139">
        <f>Engine!AN164</f>
        <v>0</v>
      </c>
      <c r="AN164" s="140">
        <f>Engine!AO164</f>
        <v>0</v>
      </c>
      <c r="AO164" s="140">
        <f>Engine!AP164</f>
        <v>0</v>
      </c>
      <c r="AP164" s="140">
        <f>Engine!AQ164</f>
        <v>2304</v>
      </c>
      <c r="AQ164" s="140">
        <f>Engine!AR164</f>
        <v>4578</v>
      </c>
      <c r="AR164" s="140">
        <f>Engine!AS164</f>
        <v>2380</v>
      </c>
      <c r="AS164" s="140">
        <f>Engine!AT164</f>
        <v>3300</v>
      </c>
      <c r="AT164" s="141">
        <f>Engine!AU164</f>
        <v>12562</v>
      </c>
      <c r="AU164" s="142" t="str">
        <f>Engine!AV164</f>
        <v>Yes</v>
      </c>
      <c r="AV164" s="143">
        <f t="shared" si="2"/>
        <v>16.704787234042552</v>
      </c>
    </row>
    <row r="165" spans="1:48" s="63" customFormat="1" ht="14.4" x14ac:dyDescent="0.3">
      <c r="A165" s="124">
        <f>Engine!A165</f>
        <v>17</v>
      </c>
      <c r="B165" s="125">
        <f>Engine!B165</f>
        <v>46295</v>
      </c>
      <c r="C165" s="126" t="str">
        <f>Engine!C165</f>
        <v>Wednesday</v>
      </c>
      <c r="D165" s="126" t="str">
        <f>Engine!D165</f>
        <v>South Georgia Tormenta FC</v>
      </c>
      <c r="E165" s="127">
        <f>Engine!E165</f>
        <v>0.79166666666666696</v>
      </c>
      <c r="F165" s="128" t="str">
        <f>Engine!F165</f>
        <v>C</v>
      </c>
      <c r="G165" s="129" t="str">
        <f>Engine!G165</f>
        <v>Single</v>
      </c>
      <c r="H165" s="130">
        <f>Engine!I165</f>
        <v>65</v>
      </c>
      <c r="I165" s="131">
        <f>Engine!J165</f>
        <v>55</v>
      </c>
      <c r="J165" s="131">
        <f>Engine!K165</f>
        <v>49</v>
      </c>
      <c r="K165" s="131">
        <f>Engine!L165</f>
        <v>39</v>
      </c>
      <c r="L165" s="131">
        <f>Engine!M165</f>
        <v>23</v>
      </c>
      <c r="M165" s="131">
        <f>Engine!N165</f>
        <v>15</v>
      </c>
      <c r="N165" s="132">
        <f>Engine!O165</f>
        <v>12</v>
      </c>
      <c r="O165" s="133">
        <f>Engine!P165</f>
        <v>68</v>
      </c>
      <c r="P165" s="134">
        <f>Engine!Q165</f>
        <v>422</v>
      </c>
      <c r="Q165" s="134">
        <f>Engine!R165</f>
        <v>70</v>
      </c>
      <c r="R165" s="134">
        <f>Engine!S165</f>
        <v>658</v>
      </c>
      <c r="S165" s="134">
        <f>Engine!T165</f>
        <v>1120</v>
      </c>
      <c r="T165" s="134">
        <f>Engine!U165</f>
        <v>746</v>
      </c>
      <c r="U165" s="134">
        <f>Engine!V165</f>
        <v>922</v>
      </c>
      <c r="V165" s="135">
        <f>Engine!W165</f>
        <v>4006</v>
      </c>
      <c r="W165" s="136">
        <f>Engine!X165</f>
        <v>0</v>
      </c>
      <c r="X165" s="137">
        <f>Engine!Y165</f>
        <v>165</v>
      </c>
      <c r="Y165" s="137">
        <f>Engine!Z165</f>
        <v>0</v>
      </c>
      <c r="Z165" s="137">
        <f>Engine!AA165</f>
        <v>257</v>
      </c>
      <c r="AA165" s="137">
        <f>Engine!AB165</f>
        <v>291</v>
      </c>
      <c r="AB165" s="137">
        <f>Engine!AC165</f>
        <v>218</v>
      </c>
      <c r="AC165" s="137">
        <f>Engine!AD165</f>
        <v>150</v>
      </c>
      <c r="AD165" s="138">
        <f>Engine!AE165</f>
        <v>1081</v>
      </c>
      <c r="AE165" s="133">
        <f>Engine!AF165</f>
        <v>68</v>
      </c>
      <c r="AF165" s="134">
        <f>Engine!AG165</f>
        <v>257</v>
      </c>
      <c r="AG165" s="134">
        <f>Engine!AH165</f>
        <v>70</v>
      </c>
      <c r="AH165" s="134">
        <f>Engine!AI165</f>
        <v>401</v>
      </c>
      <c r="AI165" s="134">
        <f>Engine!AJ165</f>
        <v>829</v>
      </c>
      <c r="AJ165" s="134">
        <f>Engine!AK165</f>
        <v>528</v>
      </c>
      <c r="AK165" s="134">
        <f>Engine!AL165</f>
        <v>772</v>
      </c>
      <c r="AL165" s="135">
        <f>Engine!AM165</f>
        <v>3234</v>
      </c>
      <c r="AM165" s="139">
        <f>Engine!AN165</f>
        <v>0</v>
      </c>
      <c r="AN165" s="140">
        <f>Engine!AO165</f>
        <v>9075</v>
      </c>
      <c r="AO165" s="140">
        <f>Engine!AP165</f>
        <v>0</v>
      </c>
      <c r="AP165" s="140">
        <f>Engine!AQ165</f>
        <v>10023</v>
      </c>
      <c r="AQ165" s="140">
        <f>Engine!AR165</f>
        <v>6693</v>
      </c>
      <c r="AR165" s="140">
        <f>Engine!AS165</f>
        <v>3270</v>
      </c>
      <c r="AS165" s="140">
        <f>Engine!AT165</f>
        <v>1800</v>
      </c>
      <c r="AT165" s="141">
        <f>Engine!AU165</f>
        <v>30861</v>
      </c>
      <c r="AU165" s="142" t="str">
        <f>Engine!AV165</f>
        <v>Yes</v>
      </c>
      <c r="AV165" s="143">
        <f t="shared" si="2"/>
        <v>28.548566142460686</v>
      </c>
    </row>
    <row r="166" spans="1:48" s="63" customFormat="1" ht="14.4" x14ac:dyDescent="0.3">
      <c r="A166" s="124">
        <f>Engine!A166</f>
        <v>17</v>
      </c>
      <c r="B166" s="125">
        <f>Engine!B166</f>
        <v>46295</v>
      </c>
      <c r="C166" s="126" t="str">
        <f>Engine!C166</f>
        <v>Wednesday</v>
      </c>
      <c r="D166" s="126" t="str">
        <f>Engine!D166</f>
        <v>South Georgia Tormenta FC</v>
      </c>
      <c r="E166" s="127">
        <f>Engine!E166</f>
        <v>0.79166666666666696</v>
      </c>
      <c r="F166" s="128" t="str">
        <f>Engine!F166</f>
        <v>C</v>
      </c>
      <c r="G166" s="129" t="str">
        <f>Engine!G166</f>
        <v>Matchday</v>
      </c>
      <c r="H166" s="130">
        <f>Engine!I166</f>
        <v>70</v>
      </c>
      <c r="I166" s="131">
        <f>Engine!J166</f>
        <v>59.5</v>
      </c>
      <c r="J166" s="131">
        <f>Engine!K166</f>
        <v>53</v>
      </c>
      <c r="K166" s="131">
        <f>Engine!L166</f>
        <v>42</v>
      </c>
      <c r="L166" s="131">
        <f>Engine!M166</f>
        <v>25</v>
      </c>
      <c r="M166" s="131">
        <f>Engine!N166</f>
        <v>16</v>
      </c>
      <c r="N166" s="132">
        <f>Engine!O166</f>
        <v>13</v>
      </c>
      <c r="O166" s="133">
        <f>Engine!P166</f>
        <v>68</v>
      </c>
      <c r="P166" s="134">
        <f>Engine!Q166</f>
        <v>422</v>
      </c>
      <c r="Q166" s="134">
        <f>Engine!R166</f>
        <v>70</v>
      </c>
      <c r="R166" s="134">
        <f>Engine!S166</f>
        <v>658</v>
      </c>
      <c r="S166" s="134">
        <f>Engine!T166</f>
        <v>1120</v>
      </c>
      <c r="T166" s="134">
        <f>Engine!U166</f>
        <v>746</v>
      </c>
      <c r="U166" s="134">
        <f>Engine!V166</f>
        <v>922</v>
      </c>
      <c r="V166" s="135">
        <f>Engine!W166</f>
        <v>4006</v>
      </c>
      <c r="W166" s="136">
        <f>Engine!X166</f>
        <v>0</v>
      </c>
      <c r="X166" s="137">
        <f>Engine!Y166</f>
        <v>41</v>
      </c>
      <c r="Y166" s="137">
        <f>Engine!Z166</f>
        <v>0</v>
      </c>
      <c r="Z166" s="137">
        <f>Engine!AA166</f>
        <v>21</v>
      </c>
      <c r="AA166" s="137">
        <f>Engine!AB166</f>
        <v>36</v>
      </c>
      <c r="AB166" s="137">
        <f>Engine!AC166</f>
        <v>24</v>
      </c>
      <c r="AC166" s="137">
        <f>Engine!AD166</f>
        <v>30</v>
      </c>
      <c r="AD166" s="138">
        <f>Engine!AE166</f>
        <v>152</v>
      </c>
      <c r="AE166" s="133">
        <f>Engine!AF166</f>
        <v>68</v>
      </c>
      <c r="AF166" s="134">
        <f>Engine!AG166</f>
        <v>381</v>
      </c>
      <c r="AG166" s="134">
        <f>Engine!AH166</f>
        <v>70</v>
      </c>
      <c r="AH166" s="134">
        <f>Engine!AI166</f>
        <v>637</v>
      </c>
      <c r="AI166" s="134">
        <f>Engine!AJ166</f>
        <v>1084</v>
      </c>
      <c r="AJ166" s="134">
        <f>Engine!AK166</f>
        <v>722</v>
      </c>
      <c r="AK166" s="134">
        <f>Engine!AL166</f>
        <v>892</v>
      </c>
      <c r="AL166" s="135">
        <f>Engine!AM166</f>
        <v>3114</v>
      </c>
      <c r="AM166" s="139">
        <f>Engine!AN166</f>
        <v>0</v>
      </c>
      <c r="AN166" s="140">
        <f>Engine!AO166</f>
        <v>2439.5</v>
      </c>
      <c r="AO166" s="140">
        <f>Engine!AP166</f>
        <v>0</v>
      </c>
      <c r="AP166" s="140">
        <f>Engine!AQ166</f>
        <v>882</v>
      </c>
      <c r="AQ166" s="140">
        <f>Engine!AR166</f>
        <v>900</v>
      </c>
      <c r="AR166" s="140">
        <f>Engine!AS166</f>
        <v>384</v>
      </c>
      <c r="AS166" s="140">
        <f>Engine!AT166</f>
        <v>390</v>
      </c>
      <c r="AT166" s="141">
        <f>Engine!AU166</f>
        <v>4995.5</v>
      </c>
      <c r="AU166" s="142" t="str">
        <f>Engine!AV166</f>
        <v>Yes</v>
      </c>
      <c r="AV166" s="143">
        <f t="shared" si="2"/>
        <v>32.86513157894737</v>
      </c>
    </row>
    <row r="167" spans="1:48" s="63" customFormat="1" ht="14.4" hidden="1" x14ac:dyDescent="0.3">
      <c r="A167" s="124">
        <f>Engine!A167</f>
        <v>17</v>
      </c>
      <c r="B167" s="125">
        <f>Engine!B167</f>
        <v>46295</v>
      </c>
      <c r="C167" s="126" t="str">
        <f>Engine!C167</f>
        <v>Wednesday</v>
      </c>
      <c r="D167" s="126" t="str">
        <f>Engine!D167</f>
        <v>South Georgia Tormenta FC</v>
      </c>
      <c r="E167" s="127">
        <f>Engine!E167</f>
        <v>0.79166666666666696</v>
      </c>
      <c r="F167" s="128" t="str">
        <f>Engine!F167</f>
        <v>C</v>
      </c>
      <c r="G167" s="129" t="str">
        <f>Engine!G167</f>
        <v>Sponsor</v>
      </c>
      <c r="H167" s="130">
        <f>Engine!I167</f>
        <v>52</v>
      </c>
      <c r="I167" s="131">
        <f>Engine!J167</f>
        <v>44</v>
      </c>
      <c r="J167" s="131">
        <f>Engine!K167</f>
        <v>39</v>
      </c>
      <c r="K167" s="131">
        <f>Engine!L167</f>
        <v>31</v>
      </c>
      <c r="L167" s="131">
        <f>Engine!M167</f>
        <v>18.5</v>
      </c>
      <c r="M167" s="131">
        <f>Engine!N167</f>
        <v>12</v>
      </c>
      <c r="N167" s="132">
        <f>Engine!O167</f>
        <v>9.5</v>
      </c>
      <c r="O167" s="133">
        <f>Engine!P167</f>
        <v>68</v>
      </c>
      <c r="P167" s="134">
        <f>Engine!Q167</f>
        <v>422</v>
      </c>
      <c r="Q167" s="134">
        <f>Engine!R167</f>
        <v>70</v>
      </c>
      <c r="R167" s="134">
        <f>Engine!S167</f>
        <v>658</v>
      </c>
      <c r="S167" s="134">
        <f>Engine!T167</f>
        <v>1120</v>
      </c>
      <c r="T167" s="134">
        <f>Engine!U167</f>
        <v>746</v>
      </c>
      <c r="U167" s="134">
        <f>Engine!V167</f>
        <v>922</v>
      </c>
      <c r="V167" s="135">
        <f>Engine!W167</f>
        <v>4006</v>
      </c>
      <c r="W167" s="136">
        <f>Engine!X167</f>
        <v>0</v>
      </c>
      <c r="X167" s="137">
        <f>Engine!Y167</f>
        <v>0</v>
      </c>
      <c r="Y167" s="137">
        <f>Engine!Z167</f>
        <v>0</v>
      </c>
      <c r="Z167" s="137">
        <f>Engine!AA167</f>
        <v>0</v>
      </c>
      <c r="AA167" s="137">
        <f>Engine!AB167</f>
        <v>0</v>
      </c>
      <c r="AB167" s="137">
        <f>Engine!AC167</f>
        <v>0</v>
      </c>
      <c r="AC167" s="137">
        <f>Engine!AD167</f>
        <v>0</v>
      </c>
      <c r="AD167" s="138">
        <f>Engine!AE167</f>
        <v>0</v>
      </c>
      <c r="AE167" s="133">
        <f>Engine!AF167</f>
        <v>68</v>
      </c>
      <c r="AF167" s="134">
        <f>Engine!AG167</f>
        <v>422</v>
      </c>
      <c r="AG167" s="134">
        <f>Engine!AH167</f>
        <v>70</v>
      </c>
      <c r="AH167" s="134">
        <f>Engine!AI167</f>
        <v>658</v>
      </c>
      <c r="AI167" s="134">
        <f>Engine!AJ167</f>
        <v>1120</v>
      </c>
      <c r="AJ167" s="134">
        <f>Engine!AK167</f>
        <v>746</v>
      </c>
      <c r="AK167" s="134">
        <f>Engine!AL167</f>
        <v>922</v>
      </c>
      <c r="AL167" s="135">
        <f>Engine!AM167</f>
        <v>3084</v>
      </c>
      <c r="AM167" s="139">
        <f>Engine!AN167</f>
        <v>0</v>
      </c>
      <c r="AN167" s="140">
        <f>Engine!AO167</f>
        <v>0</v>
      </c>
      <c r="AO167" s="140">
        <f>Engine!AP167</f>
        <v>0</v>
      </c>
      <c r="AP167" s="140">
        <f>Engine!AQ167</f>
        <v>0</v>
      </c>
      <c r="AQ167" s="140">
        <f>Engine!AR167</f>
        <v>0</v>
      </c>
      <c r="AR167" s="140">
        <f>Engine!AS167</f>
        <v>0</v>
      </c>
      <c r="AS167" s="140">
        <f>Engine!AT167</f>
        <v>0</v>
      </c>
      <c r="AT167" s="141">
        <f>Engine!AU167</f>
        <v>0</v>
      </c>
      <c r="AU167" s="142" t="str">
        <f>Engine!AV167</f>
        <v>Yes</v>
      </c>
      <c r="AV167" s="132" t="str">
        <f t="shared" si="2"/>
        <v/>
      </c>
    </row>
    <row r="168" spans="1:48" s="63" customFormat="1" ht="14.4" hidden="1" x14ac:dyDescent="0.3">
      <c r="A168" s="124">
        <f>Engine!A168</f>
        <v>17</v>
      </c>
      <c r="B168" s="125">
        <f>Engine!B168</f>
        <v>46295</v>
      </c>
      <c r="C168" s="126" t="str">
        <f>Engine!C168</f>
        <v>Wednesday</v>
      </c>
      <c r="D168" s="126" t="str">
        <f>Engine!D168</f>
        <v>South Georgia Tormenta FC</v>
      </c>
      <c r="E168" s="127">
        <f>Engine!E168</f>
        <v>0.79166666666666696</v>
      </c>
      <c r="F168" s="128" t="str">
        <f>Engine!F168</f>
        <v>C</v>
      </c>
      <c r="G168" s="129" t="str">
        <f>Engine!G168</f>
        <v>Comp</v>
      </c>
      <c r="H168" s="130">
        <f>Engine!I168</f>
        <v>0</v>
      </c>
      <c r="I168" s="131">
        <f>Engine!J168</f>
        <v>0</v>
      </c>
      <c r="J168" s="131">
        <f>Engine!K168</f>
        <v>0</v>
      </c>
      <c r="K168" s="131">
        <f>Engine!L168</f>
        <v>0</v>
      </c>
      <c r="L168" s="131">
        <f>Engine!M168</f>
        <v>0</v>
      </c>
      <c r="M168" s="131">
        <f>Engine!N168</f>
        <v>0</v>
      </c>
      <c r="N168" s="132">
        <f>Engine!O168</f>
        <v>0</v>
      </c>
      <c r="O168" s="133">
        <f>Engine!P168</f>
        <v>68</v>
      </c>
      <c r="P168" s="134">
        <f>Engine!Q168</f>
        <v>422</v>
      </c>
      <c r="Q168" s="134">
        <f>Engine!R168</f>
        <v>70</v>
      </c>
      <c r="R168" s="134">
        <f>Engine!S168</f>
        <v>658</v>
      </c>
      <c r="S168" s="134">
        <f>Engine!T168</f>
        <v>1120</v>
      </c>
      <c r="T168" s="134">
        <f>Engine!U168</f>
        <v>746</v>
      </c>
      <c r="U168" s="134">
        <f>Engine!V168</f>
        <v>922</v>
      </c>
      <c r="V168" s="135">
        <f>Engine!W168</f>
        <v>4006</v>
      </c>
      <c r="W168" s="136">
        <f>Engine!X168</f>
        <v>0</v>
      </c>
      <c r="X168" s="137">
        <f>Engine!Y168</f>
        <v>0</v>
      </c>
      <c r="Y168" s="137">
        <f>Engine!Z168</f>
        <v>0</v>
      </c>
      <c r="Z168" s="137">
        <f>Engine!AA168</f>
        <v>0</v>
      </c>
      <c r="AA168" s="137">
        <f>Engine!AB168</f>
        <v>0</v>
      </c>
      <c r="AB168" s="137">
        <f>Engine!AC168</f>
        <v>0</v>
      </c>
      <c r="AC168" s="137">
        <f>Engine!AD168</f>
        <v>0</v>
      </c>
      <c r="AD168" s="138">
        <f>Engine!AE168</f>
        <v>0</v>
      </c>
      <c r="AE168" s="133">
        <f>Engine!AF168</f>
        <v>68</v>
      </c>
      <c r="AF168" s="134">
        <f>Engine!AG168</f>
        <v>422</v>
      </c>
      <c r="AG168" s="134">
        <f>Engine!AH168</f>
        <v>70</v>
      </c>
      <c r="AH168" s="134">
        <f>Engine!AI168</f>
        <v>658</v>
      </c>
      <c r="AI168" s="134">
        <f>Engine!AJ168</f>
        <v>1120</v>
      </c>
      <c r="AJ168" s="134">
        <f>Engine!AK168</f>
        <v>746</v>
      </c>
      <c r="AK168" s="134">
        <f>Engine!AL168</f>
        <v>922</v>
      </c>
      <c r="AL168" s="135">
        <f>Engine!AM168</f>
        <v>3084</v>
      </c>
      <c r="AM168" s="139">
        <f>Engine!AN168</f>
        <v>0</v>
      </c>
      <c r="AN168" s="140">
        <f>Engine!AO168</f>
        <v>0</v>
      </c>
      <c r="AO168" s="140">
        <f>Engine!AP168</f>
        <v>0</v>
      </c>
      <c r="AP168" s="140">
        <f>Engine!AQ168</f>
        <v>0</v>
      </c>
      <c r="AQ168" s="140">
        <f>Engine!AR168</f>
        <v>0</v>
      </c>
      <c r="AR168" s="140">
        <f>Engine!AS168</f>
        <v>0</v>
      </c>
      <c r="AS168" s="140">
        <f>Engine!AT168</f>
        <v>0</v>
      </c>
      <c r="AT168" s="141">
        <f>Engine!AU168</f>
        <v>0</v>
      </c>
      <c r="AU168" s="142" t="str">
        <f>Engine!AV168</f>
        <v>Yes</v>
      </c>
      <c r="AV168" s="132" t="str">
        <f t="shared" si="2"/>
        <v/>
      </c>
    </row>
    <row r="169" spans="1:48" s="63" customFormat="1" ht="14.4" hidden="1" x14ac:dyDescent="0.3">
      <c r="A169" s="124">
        <f>Engine!A169</f>
        <v>17</v>
      </c>
      <c r="B169" s="125">
        <f>Engine!B169</f>
        <v>46295</v>
      </c>
      <c r="C169" s="126" t="str">
        <f>Engine!C169</f>
        <v>Wednesday</v>
      </c>
      <c r="D169" s="126" t="str">
        <f>Engine!D169</f>
        <v>South Georgia Tormenta FC</v>
      </c>
      <c r="E169" s="127">
        <f>Engine!E169</f>
        <v>0.79166666666666696</v>
      </c>
      <c r="F169" s="128" t="str">
        <f>Engine!F169</f>
        <v>C</v>
      </c>
      <c r="G169" s="129" t="str">
        <f>Engine!G169</f>
        <v>Promo1</v>
      </c>
      <c r="H169" s="130">
        <f>Engine!I169</f>
        <v>0</v>
      </c>
      <c r="I169" s="131">
        <f>Engine!J169</f>
        <v>0</v>
      </c>
      <c r="J169" s="131">
        <f>Engine!K169</f>
        <v>0</v>
      </c>
      <c r="K169" s="131">
        <f>Engine!L169</f>
        <v>0</v>
      </c>
      <c r="L169" s="131">
        <f>Engine!M169</f>
        <v>0</v>
      </c>
      <c r="M169" s="131">
        <f>Engine!N169</f>
        <v>0</v>
      </c>
      <c r="N169" s="132">
        <f>Engine!O169</f>
        <v>0</v>
      </c>
      <c r="O169" s="133">
        <f>Engine!P169</f>
        <v>68</v>
      </c>
      <c r="P169" s="134">
        <f>Engine!Q169</f>
        <v>422</v>
      </c>
      <c r="Q169" s="134">
        <f>Engine!R169</f>
        <v>70</v>
      </c>
      <c r="R169" s="134">
        <f>Engine!S169</f>
        <v>658</v>
      </c>
      <c r="S169" s="134">
        <f>Engine!T169</f>
        <v>1120</v>
      </c>
      <c r="T169" s="134">
        <f>Engine!U169</f>
        <v>746</v>
      </c>
      <c r="U169" s="134">
        <f>Engine!V169</f>
        <v>922</v>
      </c>
      <c r="V169" s="135">
        <f>Engine!W169</f>
        <v>4006</v>
      </c>
      <c r="W169" s="136">
        <f>Engine!X169</f>
        <v>0</v>
      </c>
      <c r="X169" s="137">
        <f>Engine!Y169</f>
        <v>0</v>
      </c>
      <c r="Y169" s="137">
        <f>Engine!Z169</f>
        <v>0</v>
      </c>
      <c r="Z169" s="137">
        <f>Engine!AA169</f>
        <v>0</v>
      </c>
      <c r="AA169" s="137">
        <f>Engine!AB169</f>
        <v>0</v>
      </c>
      <c r="AB169" s="137">
        <f>Engine!AC169</f>
        <v>0</v>
      </c>
      <c r="AC169" s="137">
        <f>Engine!AD169</f>
        <v>0</v>
      </c>
      <c r="AD169" s="138">
        <f>Engine!AE169</f>
        <v>0</v>
      </c>
      <c r="AE169" s="133">
        <f>Engine!AF169</f>
        <v>68</v>
      </c>
      <c r="AF169" s="134">
        <f>Engine!AG169</f>
        <v>422</v>
      </c>
      <c r="AG169" s="134">
        <f>Engine!AH169</f>
        <v>70</v>
      </c>
      <c r="AH169" s="134">
        <f>Engine!AI169</f>
        <v>658</v>
      </c>
      <c r="AI169" s="134">
        <f>Engine!AJ169</f>
        <v>1120</v>
      </c>
      <c r="AJ169" s="134">
        <f>Engine!AK169</f>
        <v>746</v>
      </c>
      <c r="AK169" s="134">
        <f>Engine!AL169</f>
        <v>922</v>
      </c>
      <c r="AL169" s="135">
        <f>Engine!AM169</f>
        <v>3084</v>
      </c>
      <c r="AM169" s="139">
        <f>Engine!AN169</f>
        <v>0</v>
      </c>
      <c r="AN169" s="140">
        <f>Engine!AO169</f>
        <v>0</v>
      </c>
      <c r="AO169" s="140">
        <f>Engine!AP169</f>
        <v>0</v>
      </c>
      <c r="AP169" s="140">
        <f>Engine!AQ169</f>
        <v>0</v>
      </c>
      <c r="AQ169" s="140">
        <f>Engine!AR169</f>
        <v>0</v>
      </c>
      <c r="AR169" s="140">
        <f>Engine!AS169</f>
        <v>0</v>
      </c>
      <c r="AS169" s="140">
        <f>Engine!AT169</f>
        <v>0</v>
      </c>
      <c r="AT169" s="141">
        <f>Engine!AU169</f>
        <v>0</v>
      </c>
      <c r="AU169" s="142" t="str">
        <f>Engine!AV169</f>
        <v>Yes</v>
      </c>
      <c r="AV169" s="132" t="str">
        <f t="shared" si="2"/>
        <v/>
      </c>
    </row>
    <row r="170" spans="1:48" s="63" customFormat="1" ht="14.4" hidden="1" x14ac:dyDescent="0.3">
      <c r="A170" s="124">
        <f>Engine!A170</f>
        <v>17</v>
      </c>
      <c r="B170" s="125">
        <f>Engine!B170</f>
        <v>46295</v>
      </c>
      <c r="C170" s="126" t="str">
        <f>Engine!C170</f>
        <v>Wednesday</v>
      </c>
      <c r="D170" s="126" t="str">
        <f>Engine!D170</f>
        <v>South Georgia Tormenta FC</v>
      </c>
      <c r="E170" s="127">
        <f>Engine!E170</f>
        <v>0.79166666666666696</v>
      </c>
      <c r="F170" s="128" t="str">
        <f>Engine!F170</f>
        <v>C</v>
      </c>
      <c r="G170" s="129" t="str">
        <f>Engine!G170</f>
        <v>Promo2</v>
      </c>
      <c r="H170" s="130">
        <f>Engine!I170</f>
        <v>0</v>
      </c>
      <c r="I170" s="131">
        <f>Engine!J170</f>
        <v>0</v>
      </c>
      <c r="J170" s="131">
        <f>Engine!K170</f>
        <v>0</v>
      </c>
      <c r="K170" s="131">
        <f>Engine!L170</f>
        <v>0</v>
      </c>
      <c r="L170" s="131">
        <f>Engine!M170</f>
        <v>0</v>
      </c>
      <c r="M170" s="131">
        <f>Engine!N170</f>
        <v>0</v>
      </c>
      <c r="N170" s="132">
        <f>Engine!O170</f>
        <v>0</v>
      </c>
      <c r="O170" s="133">
        <f>Engine!P170</f>
        <v>68</v>
      </c>
      <c r="P170" s="134">
        <f>Engine!Q170</f>
        <v>422</v>
      </c>
      <c r="Q170" s="134">
        <f>Engine!R170</f>
        <v>70</v>
      </c>
      <c r="R170" s="134">
        <f>Engine!S170</f>
        <v>658</v>
      </c>
      <c r="S170" s="134">
        <f>Engine!T170</f>
        <v>1120</v>
      </c>
      <c r="T170" s="134">
        <f>Engine!U170</f>
        <v>746</v>
      </c>
      <c r="U170" s="134">
        <f>Engine!V170</f>
        <v>922</v>
      </c>
      <c r="V170" s="135">
        <f>Engine!W170</f>
        <v>4006</v>
      </c>
      <c r="W170" s="136">
        <f>Engine!X170</f>
        <v>0</v>
      </c>
      <c r="X170" s="137">
        <f>Engine!Y170</f>
        <v>0</v>
      </c>
      <c r="Y170" s="137">
        <f>Engine!Z170</f>
        <v>0</v>
      </c>
      <c r="Z170" s="137">
        <f>Engine!AA170</f>
        <v>0</v>
      </c>
      <c r="AA170" s="137">
        <f>Engine!AB170</f>
        <v>0</v>
      </c>
      <c r="AB170" s="137">
        <f>Engine!AC170</f>
        <v>0</v>
      </c>
      <c r="AC170" s="137">
        <f>Engine!AD170</f>
        <v>0</v>
      </c>
      <c r="AD170" s="138">
        <f>Engine!AE170</f>
        <v>0</v>
      </c>
      <c r="AE170" s="133">
        <f>Engine!AF170</f>
        <v>68</v>
      </c>
      <c r="AF170" s="134">
        <f>Engine!AG170</f>
        <v>422</v>
      </c>
      <c r="AG170" s="134">
        <f>Engine!AH170</f>
        <v>70</v>
      </c>
      <c r="AH170" s="134">
        <f>Engine!AI170</f>
        <v>658</v>
      </c>
      <c r="AI170" s="134">
        <f>Engine!AJ170</f>
        <v>1120</v>
      </c>
      <c r="AJ170" s="134">
        <f>Engine!AK170</f>
        <v>746</v>
      </c>
      <c r="AK170" s="134">
        <f>Engine!AL170</f>
        <v>922</v>
      </c>
      <c r="AL170" s="135">
        <f>Engine!AM170</f>
        <v>3084</v>
      </c>
      <c r="AM170" s="139">
        <f>Engine!AN170</f>
        <v>0</v>
      </c>
      <c r="AN170" s="140">
        <f>Engine!AO170</f>
        <v>0</v>
      </c>
      <c r="AO170" s="140">
        <f>Engine!AP170</f>
        <v>0</v>
      </c>
      <c r="AP170" s="140">
        <f>Engine!AQ170</f>
        <v>0</v>
      </c>
      <c r="AQ170" s="140">
        <f>Engine!AR170</f>
        <v>0</v>
      </c>
      <c r="AR170" s="140">
        <f>Engine!AS170</f>
        <v>0</v>
      </c>
      <c r="AS170" s="140">
        <f>Engine!AT170</f>
        <v>0</v>
      </c>
      <c r="AT170" s="141">
        <f>Engine!AU170</f>
        <v>0</v>
      </c>
      <c r="AU170" s="142" t="str">
        <f>Engine!AV170</f>
        <v>Yes</v>
      </c>
      <c r="AV170" s="132" t="str">
        <f t="shared" si="2"/>
        <v/>
      </c>
    </row>
    <row r="171" spans="1:48" s="63" customFormat="1" ht="14.4" hidden="1" x14ac:dyDescent="0.3">
      <c r="A171" s="124">
        <f>Engine!A171</f>
        <v>17</v>
      </c>
      <c r="B171" s="125">
        <f>Engine!B171</f>
        <v>46295</v>
      </c>
      <c r="C171" s="126" t="str">
        <f>Engine!C171</f>
        <v>Wednesday</v>
      </c>
      <c r="D171" s="126" t="str">
        <f>Engine!D171</f>
        <v>South Georgia Tormenta FC</v>
      </c>
      <c r="E171" s="127">
        <f>Engine!E171</f>
        <v>0.79166666666666696</v>
      </c>
      <c r="F171" s="128" t="str">
        <f>Engine!F171</f>
        <v>C</v>
      </c>
      <c r="G171" s="129" t="str">
        <f>Engine!G171</f>
        <v>Promo3</v>
      </c>
      <c r="H171" s="130">
        <f>Engine!I171</f>
        <v>0</v>
      </c>
      <c r="I171" s="131">
        <f>Engine!J171</f>
        <v>0</v>
      </c>
      <c r="J171" s="131">
        <f>Engine!K171</f>
        <v>0</v>
      </c>
      <c r="K171" s="131">
        <f>Engine!L171</f>
        <v>0</v>
      </c>
      <c r="L171" s="131">
        <f>Engine!M171</f>
        <v>0</v>
      </c>
      <c r="M171" s="131">
        <f>Engine!N171</f>
        <v>0</v>
      </c>
      <c r="N171" s="132">
        <f>Engine!O171</f>
        <v>0</v>
      </c>
      <c r="O171" s="133">
        <f>Engine!P171</f>
        <v>68</v>
      </c>
      <c r="P171" s="134">
        <f>Engine!Q171</f>
        <v>422</v>
      </c>
      <c r="Q171" s="134">
        <f>Engine!R171</f>
        <v>70</v>
      </c>
      <c r="R171" s="134">
        <f>Engine!S171</f>
        <v>658</v>
      </c>
      <c r="S171" s="134">
        <f>Engine!T171</f>
        <v>1120</v>
      </c>
      <c r="T171" s="134">
        <f>Engine!U171</f>
        <v>746</v>
      </c>
      <c r="U171" s="134">
        <f>Engine!V171</f>
        <v>922</v>
      </c>
      <c r="V171" s="135">
        <f>Engine!W171</f>
        <v>4006</v>
      </c>
      <c r="W171" s="136">
        <f>Engine!X171</f>
        <v>0</v>
      </c>
      <c r="X171" s="137">
        <f>Engine!Y171</f>
        <v>0</v>
      </c>
      <c r="Y171" s="137">
        <f>Engine!Z171</f>
        <v>0</v>
      </c>
      <c r="Z171" s="137">
        <f>Engine!AA171</f>
        <v>0</v>
      </c>
      <c r="AA171" s="137">
        <f>Engine!AB171</f>
        <v>0</v>
      </c>
      <c r="AB171" s="137">
        <f>Engine!AC171</f>
        <v>0</v>
      </c>
      <c r="AC171" s="137">
        <f>Engine!AD171</f>
        <v>0</v>
      </c>
      <c r="AD171" s="138">
        <f>Engine!AE171</f>
        <v>0</v>
      </c>
      <c r="AE171" s="133">
        <f>Engine!AF171</f>
        <v>68</v>
      </c>
      <c r="AF171" s="134">
        <f>Engine!AG171</f>
        <v>422</v>
      </c>
      <c r="AG171" s="134">
        <f>Engine!AH171</f>
        <v>70</v>
      </c>
      <c r="AH171" s="134">
        <f>Engine!AI171</f>
        <v>658</v>
      </c>
      <c r="AI171" s="134">
        <f>Engine!AJ171</f>
        <v>1120</v>
      </c>
      <c r="AJ171" s="134">
        <f>Engine!AK171</f>
        <v>746</v>
      </c>
      <c r="AK171" s="134">
        <f>Engine!AL171</f>
        <v>922</v>
      </c>
      <c r="AL171" s="135">
        <f>Engine!AM171</f>
        <v>3084</v>
      </c>
      <c r="AM171" s="139">
        <f>Engine!AN171</f>
        <v>0</v>
      </c>
      <c r="AN171" s="140">
        <f>Engine!AO171</f>
        <v>0</v>
      </c>
      <c r="AO171" s="140">
        <f>Engine!AP171</f>
        <v>0</v>
      </c>
      <c r="AP171" s="140">
        <f>Engine!AQ171</f>
        <v>0</v>
      </c>
      <c r="AQ171" s="140">
        <f>Engine!AR171</f>
        <v>0</v>
      </c>
      <c r="AR171" s="140">
        <f>Engine!AS171</f>
        <v>0</v>
      </c>
      <c r="AS171" s="140">
        <f>Engine!AT171</f>
        <v>0</v>
      </c>
      <c r="AT171" s="141">
        <f>Engine!AU171</f>
        <v>0</v>
      </c>
      <c r="AU171" s="142" t="str">
        <f>Engine!AV171</f>
        <v>Yes</v>
      </c>
      <c r="AV171" s="132" t="str">
        <f t="shared" si="2"/>
        <v/>
      </c>
    </row>
    <row r="172" spans="1:48" s="144" customFormat="1" ht="15.75" customHeight="1" thickBot="1" x14ac:dyDescent="0.35">
      <c r="A172" s="107">
        <f>Engine!A172</f>
        <v>17</v>
      </c>
      <c r="B172" s="108">
        <f>Engine!B172</f>
        <v>46295</v>
      </c>
      <c r="C172" s="109" t="str">
        <f>Engine!C172</f>
        <v>Wednesday</v>
      </c>
      <c r="D172" s="109" t="str">
        <f>Engine!D172</f>
        <v>South Georgia Tormenta FC</v>
      </c>
      <c r="E172" s="110">
        <f>Engine!E172</f>
        <v>0.79166666666666696</v>
      </c>
      <c r="F172" s="111" t="str">
        <f>Engine!F172</f>
        <v>C</v>
      </c>
      <c r="G172" s="112" t="str">
        <f>Engine!G172</f>
        <v>Totals</v>
      </c>
      <c r="H172" s="113" t="s">
        <v>39</v>
      </c>
      <c r="I172" s="114" t="s">
        <v>39</v>
      </c>
      <c r="J172" s="114" t="s">
        <v>39</v>
      </c>
      <c r="K172" s="114" t="s">
        <v>39</v>
      </c>
      <c r="L172" s="114" t="s">
        <v>39</v>
      </c>
      <c r="M172" s="114" t="s">
        <v>39</v>
      </c>
      <c r="N172" s="115" t="s">
        <v>39</v>
      </c>
      <c r="O172" s="116">
        <f>Engine!P172</f>
        <v>68</v>
      </c>
      <c r="P172" s="117">
        <f>Engine!Q172</f>
        <v>422</v>
      </c>
      <c r="Q172" s="117">
        <f>Engine!R172</f>
        <v>70</v>
      </c>
      <c r="R172" s="117">
        <f>Engine!S172</f>
        <v>658</v>
      </c>
      <c r="S172" s="117">
        <f>Engine!T172</f>
        <v>1120</v>
      </c>
      <c r="T172" s="117">
        <f>Engine!U172</f>
        <v>746</v>
      </c>
      <c r="U172" s="117">
        <f>Engine!V172</f>
        <v>922</v>
      </c>
      <c r="V172" s="118">
        <f>Engine!W172</f>
        <v>4006</v>
      </c>
      <c r="W172" s="116">
        <f>Engine!X172</f>
        <v>68</v>
      </c>
      <c r="X172" s="117">
        <f>Engine!Y172</f>
        <v>312</v>
      </c>
      <c r="Y172" s="117">
        <f>Engine!Z172</f>
        <v>70</v>
      </c>
      <c r="Z172" s="117">
        <f>Engine!AA172</f>
        <v>474</v>
      </c>
      <c r="AA172" s="117">
        <f>Engine!AB172</f>
        <v>825</v>
      </c>
      <c r="AB172" s="117">
        <f>Engine!AC172</f>
        <v>524</v>
      </c>
      <c r="AC172" s="117">
        <f>Engine!AD172</f>
        <v>664</v>
      </c>
      <c r="AD172" s="118">
        <f>Engine!AE172</f>
        <v>2937</v>
      </c>
      <c r="AE172" s="116">
        <f>Engine!AF172</f>
        <v>0</v>
      </c>
      <c r="AF172" s="117">
        <f>Engine!AG172</f>
        <v>110</v>
      </c>
      <c r="AG172" s="117">
        <f>Engine!AH172</f>
        <v>0</v>
      </c>
      <c r="AH172" s="117">
        <f>Engine!AI172</f>
        <v>184</v>
      </c>
      <c r="AI172" s="117">
        <f>Engine!AJ172</f>
        <v>295</v>
      </c>
      <c r="AJ172" s="117">
        <f>Engine!AK172</f>
        <v>222</v>
      </c>
      <c r="AK172" s="117">
        <f>Engine!AL172</f>
        <v>258</v>
      </c>
      <c r="AL172" s="118">
        <f>Engine!AM172</f>
        <v>3748</v>
      </c>
      <c r="AM172" s="119">
        <f>Engine!AN172</f>
        <v>4420</v>
      </c>
      <c r="AN172" s="120">
        <f>Engine!AO172</f>
        <v>17344.5</v>
      </c>
      <c r="AO172" s="120">
        <f>Engine!AP172</f>
        <v>3430</v>
      </c>
      <c r="AP172" s="120">
        <f>Engine!AQ172</f>
        <v>18357</v>
      </c>
      <c r="AQ172" s="120">
        <f>Engine!AR172</f>
        <v>18611</v>
      </c>
      <c r="AR172" s="120">
        <f>Engine!AS172</f>
        <v>7714</v>
      </c>
      <c r="AS172" s="120">
        <f>Engine!AT172</f>
        <v>7698</v>
      </c>
      <c r="AT172" s="121">
        <f>Engine!AU172</f>
        <v>77574.5</v>
      </c>
      <c r="AU172" s="122" t="str">
        <f>Engine!AV172</f>
        <v>Yes</v>
      </c>
      <c r="AV172" s="123">
        <f t="shared" si="2"/>
        <v>26.41283622744297</v>
      </c>
    </row>
    <row r="173" spans="1:48" s="63" customFormat="1" ht="15.75" customHeight="1" thickTop="1" x14ac:dyDescent="0.3">
      <c r="A173" s="124">
        <f>Engine!A173</f>
        <v>18</v>
      </c>
      <c r="B173" s="125">
        <f>Engine!B173</f>
        <v>46309</v>
      </c>
      <c r="C173" s="126" t="str">
        <f>Engine!C173</f>
        <v>Wednesday</v>
      </c>
      <c r="D173" s="126" t="str">
        <f>Engine!D173</f>
        <v>Spokane Velocity FC</v>
      </c>
      <c r="E173" s="127">
        <f>Engine!E173</f>
        <v>0.79166666666666696</v>
      </c>
      <c r="F173" s="128" t="str">
        <f>Engine!F173</f>
        <v>C</v>
      </c>
      <c r="G173" s="129" t="str">
        <f>Engine!G173</f>
        <v>Season</v>
      </c>
      <c r="H173" s="130">
        <f>Engine!I173</f>
        <v>65</v>
      </c>
      <c r="I173" s="131">
        <f>Engine!J173</f>
        <v>55</v>
      </c>
      <c r="J173" s="131">
        <f>Engine!K173</f>
        <v>49</v>
      </c>
      <c r="K173" s="131">
        <f>Engine!L173</f>
        <v>39</v>
      </c>
      <c r="L173" s="131">
        <f>Engine!M173</f>
        <v>23</v>
      </c>
      <c r="M173" s="131">
        <f>Engine!N173</f>
        <v>15</v>
      </c>
      <c r="N173" s="132">
        <f>Engine!O173</f>
        <v>12</v>
      </c>
      <c r="O173" s="133">
        <f>Engine!P173</f>
        <v>68</v>
      </c>
      <c r="P173" s="134">
        <f>Engine!Q173</f>
        <v>422</v>
      </c>
      <c r="Q173" s="134">
        <f>Engine!R173</f>
        <v>70</v>
      </c>
      <c r="R173" s="134">
        <f>Engine!S173</f>
        <v>658</v>
      </c>
      <c r="S173" s="134">
        <f>Engine!T173</f>
        <v>1120</v>
      </c>
      <c r="T173" s="134">
        <f>Engine!U173</f>
        <v>746</v>
      </c>
      <c r="U173" s="134">
        <f>Engine!V173</f>
        <v>922</v>
      </c>
      <c r="V173" s="135">
        <f>Engine!W173</f>
        <v>4006</v>
      </c>
      <c r="W173" s="136">
        <f>Engine!X173</f>
        <v>68</v>
      </c>
      <c r="X173" s="137">
        <f>Engine!Y173</f>
        <v>106</v>
      </c>
      <c r="Y173" s="137">
        <f>Engine!Z173</f>
        <v>70</v>
      </c>
      <c r="Z173" s="137">
        <f>Engine!AA173</f>
        <v>132</v>
      </c>
      <c r="AA173" s="137">
        <f>Engine!AB173</f>
        <v>280</v>
      </c>
      <c r="AB173" s="137">
        <f>Engine!AC173</f>
        <v>112</v>
      </c>
      <c r="AC173" s="137">
        <f>Engine!AD173</f>
        <v>184</v>
      </c>
      <c r="AD173" s="138">
        <f>Engine!AE173</f>
        <v>952</v>
      </c>
      <c r="AE173" s="133">
        <f>Engine!AF173</f>
        <v>0</v>
      </c>
      <c r="AF173" s="134">
        <f>Engine!AG173</f>
        <v>316</v>
      </c>
      <c r="AG173" s="134">
        <f>Engine!AH173</f>
        <v>0</v>
      </c>
      <c r="AH173" s="134">
        <f>Engine!AI173</f>
        <v>526</v>
      </c>
      <c r="AI173" s="134">
        <f>Engine!AJ173</f>
        <v>840</v>
      </c>
      <c r="AJ173" s="134">
        <f>Engine!AK173</f>
        <v>634</v>
      </c>
      <c r="AK173" s="134">
        <f>Engine!AL173</f>
        <v>738</v>
      </c>
      <c r="AL173" s="135">
        <f>Engine!AM173</f>
        <v>3268</v>
      </c>
      <c r="AM173" s="139">
        <f>Engine!AN173</f>
        <v>4420</v>
      </c>
      <c r="AN173" s="140">
        <f>Engine!AO173</f>
        <v>5830</v>
      </c>
      <c r="AO173" s="140">
        <f>Engine!AP173</f>
        <v>3430</v>
      </c>
      <c r="AP173" s="140">
        <f>Engine!AQ173</f>
        <v>5148</v>
      </c>
      <c r="AQ173" s="140">
        <f>Engine!AR173</f>
        <v>6440</v>
      </c>
      <c r="AR173" s="140">
        <f>Engine!AS173</f>
        <v>1680</v>
      </c>
      <c r="AS173" s="140">
        <f>Engine!AT173</f>
        <v>2208</v>
      </c>
      <c r="AT173" s="141">
        <f>Engine!AU173</f>
        <v>29156</v>
      </c>
      <c r="AU173" s="142" t="str">
        <f>Engine!AV173</f>
        <v>Yes</v>
      </c>
      <c r="AV173" s="143">
        <f t="shared" si="2"/>
        <v>30.626050420168067</v>
      </c>
    </row>
    <row r="174" spans="1:48" s="63" customFormat="1" ht="14.4" x14ac:dyDescent="0.3">
      <c r="A174" s="124">
        <f>Engine!A174</f>
        <v>18</v>
      </c>
      <c r="B174" s="125">
        <f>Engine!B174</f>
        <v>46309</v>
      </c>
      <c r="C174" s="126" t="str">
        <f>Engine!C174</f>
        <v>Wednesday</v>
      </c>
      <c r="D174" s="126" t="str">
        <f>Engine!D174</f>
        <v>Spokane Velocity FC</v>
      </c>
      <c r="E174" s="127">
        <f>Engine!E174</f>
        <v>0.79166666666666696</v>
      </c>
      <c r="F174" s="128" t="str">
        <f>Engine!F174</f>
        <v>C</v>
      </c>
      <c r="G174" s="129" t="str">
        <f>Engine!G174</f>
        <v>Group</v>
      </c>
      <c r="H174" s="130">
        <f>Engine!I174</f>
        <v>60</v>
      </c>
      <c r="I174" s="131">
        <f>Engine!J174</f>
        <v>50.5</v>
      </c>
      <c r="J174" s="131">
        <f>Engine!K174</f>
        <v>45</v>
      </c>
      <c r="K174" s="131">
        <f>Engine!L174</f>
        <v>36</v>
      </c>
      <c r="L174" s="131">
        <f>Engine!M174</f>
        <v>21</v>
      </c>
      <c r="M174" s="131">
        <f>Engine!N174</f>
        <v>14</v>
      </c>
      <c r="N174" s="132">
        <f>Engine!O174</f>
        <v>11</v>
      </c>
      <c r="O174" s="133">
        <f>Engine!P174</f>
        <v>68</v>
      </c>
      <c r="P174" s="134">
        <f>Engine!Q174</f>
        <v>422</v>
      </c>
      <c r="Q174" s="134">
        <f>Engine!R174</f>
        <v>70</v>
      </c>
      <c r="R174" s="134">
        <f>Engine!S174</f>
        <v>658</v>
      </c>
      <c r="S174" s="134">
        <f>Engine!T174</f>
        <v>1120</v>
      </c>
      <c r="T174" s="134">
        <f>Engine!U174</f>
        <v>746</v>
      </c>
      <c r="U174" s="134">
        <f>Engine!V174</f>
        <v>922</v>
      </c>
      <c r="V174" s="135">
        <f>Engine!W174</f>
        <v>4006</v>
      </c>
      <c r="W174" s="136">
        <f>Engine!X174</f>
        <v>0</v>
      </c>
      <c r="X174" s="137">
        <f>Engine!Y174</f>
        <v>0</v>
      </c>
      <c r="Y174" s="137">
        <f>Engine!Z174</f>
        <v>0</v>
      </c>
      <c r="Z174" s="137">
        <f>Engine!AA174</f>
        <v>64</v>
      </c>
      <c r="AA174" s="137">
        <f>Engine!AB174</f>
        <v>218</v>
      </c>
      <c r="AB174" s="137">
        <f>Engine!AC174</f>
        <v>170</v>
      </c>
      <c r="AC174" s="137">
        <f>Engine!AD174</f>
        <v>300</v>
      </c>
      <c r="AD174" s="138">
        <f>Engine!AE174</f>
        <v>752</v>
      </c>
      <c r="AE174" s="133">
        <f>Engine!AF174</f>
        <v>68</v>
      </c>
      <c r="AF174" s="134">
        <f>Engine!AG174</f>
        <v>422</v>
      </c>
      <c r="AG174" s="134">
        <f>Engine!AH174</f>
        <v>70</v>
      </c>
      <c r="AH174" s="134">
        <f>Engine!AI174</f>
        <v>594</v>
      </c>
      <c r="AI174" s="134">
        <f>Engine!AJ174</f>
        <v>902</v>
      </c>
      <c r="AJ174" s="134">
        <f>Engine!AK174</f>
        <v>576</v>
      </c>
      <c r="AK174" s="134">
        <f>Engine!AL174</f>
        <v>622</v>
      </c>
      <c r="AL174" s="135">
        <f>Engine!AM174</f>
        <v>3384</v>
      </c>
      <c r="AM174" s="139">
        <f>Engine!AN174</f>
        <v>0</v>
      </c>
      <c r="AN174" s="140">
        <f>Engine!AO174</f>
        <v>0</v>
      </c>
      <c r="AO174" s="140">
        <f>Engine!AP174</f>
        <v>0</v>
      </c>
      <c r="AP174" s="140">
        <f>Engine!AQ174</f>
        <v>2304</v>
      </c>
      <c r="AQ174" s="140">
        <f>Engine!AR174</f>
        <v>4578</v>
      </c>
      <c r="AR174" s="140">
        <f>Engine!AS174</f>
        <v>2380</v>
      </c>
      <c r="AS174" s="140">
        <f>Engine!AT174</f>
        <v>3300</v>
      </c>
      <c r="AT174" s="141">
        <f>Engine!AU174</f>
        <v>12562</v>
      </c>
      <c r="AU174" s="142" t="str">
        <f>Engine!AV174</f>
        <v>Yes</v>
      </c>
      <c r="AV174" s="143">
        <f t="shared" si="2"/>
        <v>16.704787234042552</v>
      </c>
    </row>
    <row r="175" spans="1:48" s="63" customFormat="1" ht="14.4" x14ac:dyDescent="0.3">
      <c r="A175" s="124">
        <f>Engine!A175</f>
        <v>18</v>
      </c>
      <c r="B175" s="125">
        <f>Engine!B175</f>
        <v>46309</v>
      </c>
      <c r="C175" s="126" t="str">
        <f>Engine!C175</f>
        <v>Wednesday</v>
      </c>
      <c r="D175" s="126" t="str">
        <f>Engine!D175</f>
        <v>Spokane Velocity FC</v>
      </c>
      <c r="E175" s="127">
        <f>Engine!E175</f>
        <v>0.79166666666666696</v>
      </c>
      <c r="F175" s="128" t="str">
        <f>Engine!F175</f>
        <v>C</v>
      </c>
      <c r="G175" s="129" t="str">
        <f>Engine!G175</f>
        <v>Single</v>
      </c>
      <c r="H175" s="130">
        <f>Engine!I175</f>
        <v>65</v>
      </c>
      <c r="I175" s="131">
        <f>Engine!J175</f>
        <v>55</v>
      </c>
      <c r="J175" s="131">
        <f>Engine!K175</f>
        <v>49</v>
      </c>
      <c r="K175" s="131">
        <f>Engine!L175</f>
        <v>39</v>
      </c>
      <c r="L175" s="131">
        <f>Engine!M175</f>
        <v>23</v>
      </c>
      <c r="M175" s="131">
        <f>Engine!N175</f>
        <v>15</v>
      </c>
      <c r="N175" s="132">
        <f>Engine!O175</f>
        <v>12</v>
      </c>
      <c r="O175" s="133">
        <f>Engine!P175</f>
        <v>68</v>
      </c>
      <c r="P175" s="134">
        <f>Engine!Q175</f>
        <v>422</v>
      </c>
      <c r="Q175" s="134">
        <f>Engine!R175</f>
        <v>70</v>
      </c>
      <c r="R175" s="134">
        <f>Engine!S175</f>
        <v>658</v>
      </c>
      <c r="S175" s="134">
        <f>Engine!T175</f>
        <v>1120</v>
      </c>
      <c r="T175" s="134">
        <f>Engine!U175</f>
        <v>746</v>
      </c>
      <c r="U175" s="134">
        <f>Engine!V175</f>
        <v>922</v>
      </c>
      <c r="V175" s="135">
        <f>Engine!W175</f>
        <v>4006</v>
      </c>
      <c r="W175" s="136">
        <f>Engine!X175</f>
        <v>0</v>
      </c>
      <c r="X175" s="137">
        <f>Engine!Y175</f>
        <v>165</v>
      </c>
      <c r="Y175" s="137">
        <f>Engine!Z175</f>
        <v>0</v>
      </c>
      <c r="Z175" s="137">
        <f>Engine!AA175</f>
        <v>257</v>
      </c>
      <c r="AA175" s="137">
        <f>Engine!AB175</f>
        <v>291</v>
      </c>
      <c r="AB175" s="137">
        <f>Engine!AC175</f>
        <v>218</v>
      </c>
      <c r="AC175" s="137">
        <f>Engine!AD175</f>
        <v>150</v>
      </c>
      <c r="AD175" s="138">
        <f>Engine!AE175</f>
        <v>1081</v>
      </c>
      <c r="AE175" s="133">
        <f>Engine!AF175</f>
        <v>68</v>
      </c>
      <c r="AF175" s="134">
        <f>Engine!AG175</f>
        <v>257</v>
      </c>
      <c r="AG175" s="134">
        <f>Engine!AH175</f>
        <v>70</v>
      </c>
      <c r="AH175" s="134">
        <f>Engine!AI175</f>
        <v>401</v>
      </c>
      <c r="AI175" s="134">
        <f>Engine!AJ175</f>
        <v>829</v>
      </c>
      <c r="AJ175" s="134">
        <f>Engine!AK175</f>
        <v>528</v>
      </c>
      <c r="AK175" s="134">
        <f>Engine!AL175</f>
        <v>772</v>
      </c>
      <c r="AL175" s="135">
        <f>Engine!AM175</f>
        <v>3234</v>
      </c>
      <c r="AM175" s="139">
        <f>Engine!AN175</f>
        <v>0</v>
      </c>
      <c r="AN175" s="140">
        <f>Engine!AO175</f>
        <v>9075</v>
      </c>
      <c r="AO175" s="140">
        <f>Engine!AP175</f>
        <v>0</v>
      </c>
      <c r="AP175" s="140">
        <f>Engine!AQ175</f>
        <v>10023</v>
      </c>
      <c r="AQ175" s="140">
        <f>Engine!AR175</f>
        <v>6693</v>
      </c>
      <c r="AR175" s="140">
        <f>Engine!AS175</f>
        <v>3270</v>
      </c>
      <c r="AS175" s="140">
        <f>Engine!AT175</f>
        <v>1800</v>
      </c>
      <c r="AT175" s="141">
        <f>Engine!AU175</f>
        <v>30861</v>
      </c>
      <c r="AU175" s="142" t="str">
        <f>Engine!AV175</f>
        <v>Yes</v>
      </c>
      <c r="AV175" s="143">
        <f t="shared" si="2"/>
        <v>28.548566142460686</v>
      </c>
    </row>
    <row r="176" spans="1:48" s="63" customFormat="1" ht="14.4" x14ac:dyDescent="0.3">
      <c r="A176" s="124">
        <f>Engine!A176</f>
        <v>18</v>
      </c>
      <c r="B176" s="125">
        <f>Engine!B176</f>
        <v>46309</v>
      </c>
      <c r="C176" s="126" t="str">
        <f>Engine!C176</f>
        <v>Wednesday</v>
      </c>
      <c r="D176" s="126" t="str">
        <f>Engine!D176</f>
        <v>Spokane Velocity FC</v>
      </c>
      <c r="E176" s="127">
        <f>Engine!E176</f>
        <v>0.79166666666666696</v>
      </c>
      <c r="F176" s="128" t="str">
        <f>Engine!F176</f>
        <v>C</v>
      </c>
      <c r="G176" s="129" t="str">
        <f>Engine!G176</f>
        <v>Matchday</v>
      </c>
      <c r="H176" s="130">
        <f>Engine!I176</f>
        <v>70</v>
      </c>
      <c r="I176" s="131">
        <f>Engine!J176</f>
        <v>59.5</v>
      </c>
      <c r="J176" s="131">
        <f>Engine!K176</f>
        <v>53</v>
      </c>
      <c r="K176" s="131">
        <f>Engine!L176</f>
        <v>42</v>
      </c>
      <c r="L176" s="131">
        <f>Engine!M176</f>
        <v>25</v>
      </c>
      <c r="M176" s="131">
        <f>Engine!N176</f>
        <v>16</v>
      </c>
      <c r="N176" s="132">
        <f>Engine!O176</f>
        <v>13</v>
      </c>
      <c r="O176" s="133">
        <f>Engine!P176</f>
        <v>68</v>
      </c>
      <c r="P176" s="134">
        <f>Engine!Q176</f>
        <v>422</v>
      </c>
      <c r="Q176" s="134">
        <f>Engine!R176</f>
        <v>70</v>
      </c>
      <c r="R176" s="134">
        <f>Engine!S176</f>
        <v>658</v>
      </c>
      <c r="S176" s="134">
        <f>Engine!T176</f>
        <v>1120</v>
      </c>
      <c r="T176" s="134">
        <f>Engine!U176</f>
        <v>746</v>
      </c>
      <c r="U176" s="134">
        <f>Engine!V176</f>
        <v>922</v>
      </c>
      <c r="V176" s="135">
        <f>Engine!W176</f>
        <v>4006</v>
      </c>
      <c r="W176" s="136">
        <f>Engine!X176</f>
        <v>0</v>
      </c>
      <c r="X176" s="137">
        <f>Engine!Y176</f>
        <v>41</v>
      </c>
      <c r="Y176" s="137">
        <f>Engine!Z176</f>
        <v>0</v>
      </c>
      <c r="Z176" s="137">
        <f>Engine!AA176</f>
        <v>21</v>
      </c>
      <c r="AA176" s="137">
        <f>Engine!AB176</f>
        <v>36</v>
      </c>
      <c r="AB176" s="137">
        <f>Engine!AC176</f>
        <v>24</v>
      </c>
      <c r="AC176" s="137">
        <f>Engine!AD176</f>
        <v>30</v>
      </c>
      <c r="AD176" s="138">
        <f>Engine!AE176</f>
        <v>152</v>
      </c>
      <c r="AE176" s="133">
        <f>Engine!AF176</f>
        <v>68</v>
      </c>
      <c r="AF176" s="134">
        <f>Engine!AG176</f>
        <v>381</v>
      </c>
      <c r="AG176" s="134">
        <f>Engine!AH176</f>
        <v>70</v>
      </c>
      <c r="AH176" s="134">
        <f>Engine!AI176</f>
        <v>637</v>
      </c>
      <c r="AI176" s="134">
        <f>Engine!AJ176</f>
        <v>1084</v>
      </c>
      <c r="AJ176" s="134">
        <f>Engine!AK176</f>
        <v>722</v>
      </c>
      <c r="AK176" s="134">
        <f>Engine!AL176</f>
        <v>892</v>
      </c>
      <c r="AL176" s="135">
        <f>Engine!AM176</f>
        <v>3114</v>
      </c>
      <c r="AM176" s="139">
        <f>Engine!AN176</f>
        <v>0</v>
      </c>
      <c r="AN176" s="140">
        <f>Engine!AO176</f>
        <v>2439.5</v>
      </c>
      <c r="AO176" s="140">
        <f>Engine!AP176</f>
        <v>0</v>
      </c>
      <c r="AP176" s="140">
        <f>Engine!AQ176</f>
        <v>882</v>
      </c>
      <c r="AQ176" s="140">
        <f>Engine!AR176</f>
        <v>900</v>
      </c>
      <c r="AR176" s="140">
        <f>Engine!AS176</f>
        <v>384</v>
      </c>
      <c r="AS176" s="140">
        <f>Engine!AT176</f>
        <v>390</v>
      </c>
      <c r="AT176" s="141">
        <f>Engine!AU176</f>
        <v>4995.5</v>
      </c>
      <c r="AU176" s="142" t="str">
        <f>Engine!AV176</f>
        <v>Yes</v>
      </c>
      <c r="AV176" s="143">
        <f t="shared" si="2"/>
        <v>32.86513157894737</v>
      </c>
    </row>
    <row r="177" spans="1:48" s="63" customFormat="1" ht="14.4" hidden="1" x14ac:dyDescent="0.3">
      <c r="A177" s="124">
        <f>Engine!A177</f>
        <v>18</v>
      </c>
      <c r="B177" s="125">
        <f>Engine!B177</f>
        <v>46309</v>
      </c>
      <c r="C177" s="126" t="str">
        <f>Engine!C177</f>
        <v>Wednesday</v>
      </c>
      <c r="D177" s="126" t="str">
        <f>Engine!D177</f>
        <v>Spokane Velocity FC</v>
      </c>
      <c r="E177" s="127">
        <f>Engine!E177</f>
        <v>0.79166666666666696</v>
      </c>
      <c r="F177" s="128" t="str">
        <f>Engine!F177</f>
        <v>C</v>
      </c>
      <c r="G177" s="129" t="str">
        <f>Engine!G177</f>
        <v>Sponsor</v>
      </c>
      <c r="H177" s="130">
        <f>Engine!I177</f>
        <v>52</v>
      </c>
      <c r="I177" s="131">
        <f>Engine!J177</f>
        <v>44</v>
      </c>
      <c r="J177" s="131">
        <f>Engine!K177</f>
        <v>39</v>
      </c>
      <c r="K177" s="131">
        <f>Engine!L177</f>
        <v>31</v>
      </c>
      <c r="L177" s="131">
        <f>Engine!M177</f>
        <v>18.5</v>
      </c>
      <c r="M177" s="131">
        <f>Engine!N177</f>
        <v>12</v>
      </c>
      <c r="N177" s="132">
        <f>Engine!O177</f>
        <v>9.5</v>
      </c>
      <c r="O177" s="133">
        <f>Engine!P177</f>
        <v>68</v>
      </c>
      <c r="P177" s="134">
        <f>Engine!Q177</f>
        <v>422</v>
      </c>
      <c r="Q177" s="134">
        <f>Engine!R177</f>
        <v>70</v>
      </c>
      <c r="R177" s="134">
        <f>Engine!S177</f>
        <v>658</v>
      </c>
      <c r="S177" s="134">
        <f>Engine!T177</f>
        <v>1120</v>
      </c>
      <c r="T177" s="134">
        <f>Engine!U177</f>
        <v>746</v>
      </c>
      <c r="U177" s="134">
        <f>Engine!V177</f>
        <v>922</v>
      </c>
      <c r="V177" s="135">
        <f>Engine!W177</f>
        <v>4006</v>
      </c>
      <c r="W177" s="136">
        <f>Engine!X177</f>
        <v>0</v>
      </c>
      <c r="X177" s="137">
        <f>Engine!Y177</f>
        <v>0</v>
      </c>
      <c r="Y177" s="137">
        <f>Engine!Z177</f>
        <v>0</v>
      </c>
      <c r="Z177" s="137">
        <f>Engine!AA177</f>
        <v>0</v>
      </c>
      <c r="AA177" s="137">
        <f>Engine!AB177</f>
        <v>0</v>
      </c>
      <c r="AB177" s="137">
        <f>Engine!AC177</f>
        <v>0</v>
      </c>
      <c r="AC177" s="137">
        <f>Engine!AD177</f>
        <v>0</v>
      </c>
      <c r="AD177" s="138">
        <f>Engine!AE177</f>
        <v>0</v>
      </c>
      <c r="AE177" s="133">
        <f>Engine!AF177</f>
        <v>68</v>
      </c>
      <c r="AF177" s="134">
        <f>Engine!AG177</f>
        <v>422</v>
      </c>
      <c r="AG177" s="134">
        <f>Engine!AH177</f>
        <v>70</v>
      </c>
      <c r="AH177" s="134">
        <f>Engine!AI177</f>
        <v>658</v>
      </c>
      <c r="AI177" s="134">
        <f>Engine!AJ177</f>
        <v>1120</v>
      </c>
      <c r="AJ177" s="134">
        <f>Engine!AK177</f>
        <v>746</v>
      </c>
      <c r="AK177" s="134">
        <f>Engine!AL177</f>
        <v>922</v>
      </c>
      <c r="AL177" s="135">
        <f>Engine!AM177</f>
        <v>3084</v>
      </c>
      <c r="AM177" s="139">
        <f>Engine!AN177</f>
        <v>0</v>
      </c>
      <c r="AN177" s="140">
        <f>Engine!AO177</f>
        <v>0</v>
      </c>
      <c r="AO177" s="140">
        <f>Engine!AP177</f>
        <v>0</v>
      </c>
      <c r="AP177" s="140">
        <f>Engine!AQ177</f>
        <v>0</v>
      </c>
      <c r="AQ177" s="140">
        <f>Engine!AR177</f>
        <v>0</v>
      </c>
      <c r="AR177" s="140">
        <f>Engine!AS177</f>
        <v>0</v>
      </c>
      <c r="AS177" s="140">
        <f>Engine!AT177</f>
        <v>0</v>
      </c>
      <c r="AT177" s="141">
        <f>Engine!AU177</f>
        <v>0</v>
      </c>
      <c r="AU177" s="142" t="str">
        <f>Engine!AV177</f>
        <v>Yes</v>
      </c>
      <c r="AV177" s="132" t="str">
        <f t="shared" si="2"/>
        <v/>
      </c>
    </row>
    <row r="178" spans="1:48" s="63" customFormat="1" ht="14.4" hidden="1" x14ac:dyDescent="0.3">
      <c r="A178" s="124">
        <f>Engine!A178</f>
        <v>18</v>
      </c>
      <c r="B178" s="125">
        <f>Engine!B178</f>
        <v>46309</v>
      </c>
      <c r="C178" s="126" t="str">
        <f>Engine!C178</f>
        <v>Wednesday</v>
      </c>
      <c r="D178" s="126" t="str">
        <f>Engine!D178</f>
        <v>Spokane Velocity FC</v>
      </c>
      <c r="E178" s="127">
        <f>Engine!E178</f>
        <v>0.79166666666666696</v>
      </c>
      <c r="F178" s="128" t="str">
        <f>Engine!F178</f>
        <v>C</v>
      </c>
      <c r="G178" s="129" t="str">
        <f>Engine!G178</f>
        <v>Comp</v>
      </c>
      <c r="H178" s="130">
        <f>Engine!I178</f>
        <v>0</v>
      </c>
      <c r="I178" s="131">
        <f>Engine!J178</f>
        <v>0</v>
      </c>
      <c r="J178" s="131">
        <f>Engine!K178</f>
        <v>0</v>
      </c>
      <c r="K178" s="131">
        <f>Engine!L178</f>
        <v>0</v>
      </c>
      <c r="L178" s="131">
        <f>Engine!M178</f>
        <v>0</v>
      </c>
      <c r="M178" s="131">
        <f>Engine!N178</f>
        <v>0</v>
      </c>
      <c r="N178" s="132">
        <f>Engine!O178</f>
        <v>0</v>
      </c>
      <c r="O178" s="133">
        <f>Engine!P178</f>
        <v>68</v>
      </c>
      <c r="P178" s="134">
        <f>Engine!Q178</f>
        <v>422</v>
      </c>
      <c r="Q178" s="134">
        <f>Engine!R178</f>
        <v>70</v>
      </c>
      <c r="R178" s="134">
        <f>Engine!S178</f>
        <v>658</v>
      </c>
      <c r="S178" s="134">
        <f>Engine!T178</f>
        <v>1120</v>
      </c>
      <c r="T178" s="134">
        <f>Engine!U178</f>
        <v>746</v>
      </c>
      <c r="U178" s="134">
        <f>Engine!V178</f>
        <v>922</v>
      </c>
      <c r="V178" s="135">
        <f>Engine!W178</f>
        <v>4006</v>
      </c>
      <c r="W178" s="136">
        <f>Engine!X178</f>
        <v>0</v>
      </c>
      <c r="X178" s="137">
        <f>Engine!Y178</f>
        <v>0</v>
      </c>
      <c r="Y178" s="137">
        <f>Engine!Z178</f>
        <v>0</v>
      </c>
      <c r="Z178" s="137">
        <f>Engine!AA178</f>
        <v>0</v>
      </c>
      <c r="AA178" s="137">
        <f>Engine!AB178</f>
        <v>0</v>
      </c>
      <c r="AB178" s="137">
        <f>Engine!AC178</f>
        <v>0</v>
      </c>
      <c r="AC178" s="137">
        <f>Engine!AD178</f>
        <v>0</v>
      </c>
      <c r="AD178" s="138">
        <f>Engine!AE178</f>
        <v>0</v>
      </c>
      <c r="AE178" s="133">
        <f>Engine!AF178</f>
        <v>68</v>
      </c>
      <c r="AF178" s="134">
        <f>Engine!AG178</f>
        <v>422</v>
      </c>
      <c r="AG178" s="134">
        <f>Engine!AH178</f>
        <v>70</v>
      </c>
      <c r="AH178" s="134">
        <f>Engine!AI178</f>
        <v>658</v>
      </c>
      <c r="AI178" s="134">
        <f>Engine!AJ178</f>
        <v>1120</v>
      </c>
      <c r="AJ178" s="134">
        <f>Engine!AK178</f>
        <v>746</v>
      </c>
      <c r="AK178" s="134">
        <f>Engine!AL178</f>
        <v>922</v>
      </c>
      <c r="AL178" s="135">
        <f>Engine!AM178</f>
        <v>3084</v>
      </c>
      <c r="AM178" s="139">
        <f>Engine!AN178</f>
        <v>0</v>
      </c>
      <c r="AN178" s="140">
        <f>Engine!AO178</f>
        <v>0</v>
      </c>
      <c r="AO178" s="140">
        <f>Engine!AP178</f>
        <v>0</v>
      </c>
      <c r="AP178" s="140">
        <f>Engine!AQ178</f>
        <v>0</v>
      </c>
      <c r="AQ178" s="140">
        <f>Engine!AR178</f>
        <v>0</v>
      </c>
      <c r="AR178" s="140">
        <f>Engine!AS178</f>
        <v>0</v>
      </c>
      <c r="AS178" s="140">
        <f>Engine!AT178</f>
        <v>0</v>
      </c>
      <c r="AT178" s="141">
        <f>Engine!AU178</f>
        <v>0</v>
      </c>
      <c r="AU178" s="142" t="str">
        <f>Engine!AV178</f>
        <v>Yes</v>
      </c>
      <c r="AV178" s="132" t="str">
        <f t="shared" si="2"/>
        <v/>
      </c>
    </row>
    <row r="179" spans="1:48" s="63" customFormat="1" ht="14.4" hidden="1" x14ac:dyDescent="0.3">
      <c r="A179" s="124">
        <f>Engine!A179</f>
        <v>18</v>
      </c>
      <c r="B179" s="125">
        <f>Engine!B179</f>
        <v>46309</v>
      </c>
      <c r="C179" s="126" t="str">
        <f>Engine!C179</f>
        <v>Wednesday</v>
      </c>
      <c r="D179" s="126" t="str">
        <f>Engine!D179</f>
        <v>Spokane Velocity FC</v>
      </c>
      <c r="E179" s="127">
        <f>Engine!E179</f>
        <v>0.79166666666666696</v>
      </c>
      <c r="F179" s="128" t="str">
        <f>Engine!F179</f>
        <v>C</v>
      </c>
      <c r="G179" s="129" t="str">
        <f>Engine!G179</f>
        <v>Promo1</v>
      </c>
      <c r="H179" s="130">
        <f>Engine!I179</f>
        <v>0</v>
      </c>
      <c r="I179" s="131">
        <f>Engine!J179</f>
        <v>0</v>
      </c>
      <c r="J179" s="131">
        <f>Engine!K179</f>
        <v>0</v>
      </c>
      <c r="K179" s="131">
        <f>Engine!L179</f>
        <v>0</v>
      </c>
      <c r="L179" s="131">
        <f>Engine!M179</f>
        <v>0</v>
      </c>
      <c r="M179" s="131">
        <f>Engine!N179</f>
        <v>0</v>
      </c>
      <c r="N179" s="132">
        <f>Engine!O179</f>
        <v>0</v>
      </c>
      <c r="O179" s="133">
        <f>Engine!P179</f>
        <v>68</v>
      </c>
      <c r="P179" s="134">
        <f>Engine!Q179</f>
        <v>422</v>
      </c>
      <c r="Q179" s="134">
        <f>Engine!R179</f>
        <v>70</v>
      </c>
      <c r="R179" s="134">
        <f>Engine!S179</f>
        <v>658</v>
      </c>
      <c r="S179" s="134">
        <f>Engine!T179</f>
        <v>1120</v>
      </c>
      <c r="T179" s="134">
        <f>Engine!U179</f>
        <v>746</v>
      </c>
      <c r="U179" s="134">
        <f>Engine!V179</f>
        <v>922</v>
      </c>
      <c r="V179" s="135">
        <f>Engine!W179</f>
        <v>4006</v>
      </c>
      <c r="W179" s="136">
        <f>Engine!X179</f>
        <v>0</v>
      </c>
      <c r="X179" s="137">
        <f>Engine!Y179</f>
        <v>0</v>
      </c>
      <c r="Y179" s="137">
        <f>Engine!Z179</f>
        <v>0</v>
      </c>
      <c r="Z179" s="137">
        <f>Engine!AA179</f>
        <v>0</v>
      </c>
      <c r="AA179" s="137">
        <f>Engine!AB179</f>
        <v>0</v>
      </c>
      <c r="AB179" s="137">
        <f>Engine!AC179</f>
        <v>0</v>
      </c>
      <c r="AC179" s="137">
        <f>Engine!AD179</f>
        <v>0</v>
      </c>
      <c r="AD179" s="138">
        <f>Engine!AE179</f>
        <v>0</v>
      </c>
      <c r="AE179" s="133">
        <f>Engine!AF179</f>
        <v>68</v>
      </c>
      <c r="AF179" s="134">
        <f>Engine!AG179</f>
        <v>422</v>
      </c>
      <c r="AG179" s="134">
        <f>Engine!AH179</f>
        <v>70</v>
      </c>
      <c r="AH179" s="134">
        <f>Engine!AI179</f>
        <v>658</v>
      </c>
      <c r="AI179" s="134">
        <f>Engine!AJ179</f>
        <v>1120</v>
      </c>
      <c r="AJ179" s="134">
        <f>Engine!AK179</f>
        <v>746</v>
      </c>
      <c r="AK179" s="134">
        <f>Engine!AL179</f>
        <v>922</v>
      </c>
      <c r="AL179" s="135">
        <f>Engine!AM179</f>
        <v>3084</v>
      </c>
      <c r="AM179" s="139">
        <f>Engine!AN179</f>
        <v>0</v>
      </c>
      <c r="AN179" s="140">
        <f>Engine!AO179</f>
        <v>0</v>
      </c>
      <c r="AO179" s="140">
        <f>Engine!AP179</f>
        <v>0</v>
      </c>
      <c r="AP179" s="140">
        <f>Engine!AQ179</f>
        <v>0</v>
      </c>
      <c r="AQ179" s="140">
        <f>Engine!AR179</f>
        <v>0</v>
      </c>
      <c r="AR179" s="140">
        <f>Engine!AS179</f>
        <v>0</v>
      </c>
      <c r="AS179" s="140">
        <f>Engine!AT179</f>
        <v>0</v>
      </c>
      <c r="AT179" s="141">
        <f>Engine!AU179</f>
        <v>0</v>
      </c>
      <c r="AU179" s="142" t="str">
        <f>Engine!AV179</f>
        <v>Yes</v>
      </c>
      <c r="AV179" s="132" t="str">
        <f t="shared" si="2"/>
        <v/>
      </c>
    </row>
    <row r="180" spans="1:48" s="63" customFormat="1" ht="14.4" hidden="1" x14ac:dyDescent="0.3">
      <c r="A180" s="124">
        <f>Engine!A180</f>
        <v>18</v>
      </c>
      <c r="B180" s="125">
        <f>Engine!B180</f>
        <v>46309</v>
      </c>
      <c r="C180" s="126" t="str">
        <f>Engine!C180</f>
        <v>Wednesday</v>
      </c>
      <c r="D180" s="126" t="str">
        <f>Engine!D180</f>
        <v>Spokane Velocity FC</v>
      </c>
      <c r="E180" s="127">
        <f>Engine!E180</f>
        <v>0.79166666666666696</v>
      </c>
      <c r="F180" s="128" t="str">
        <f>Engine!F180</f>
        <v>C</v>
      </c>
      <c r="G180" s="129" t="str">
        <f>Engine!G180</f>
        <v>Promo2</v>
      </c>
      <c r="H180" s="130">
        <f>Engine!I180</f>
        <v>0</v>
      </c>
      <c r="I180" s="131">
        <f>Engine!J180</f>
        <v>0</v>
      </c>
      <c r="J180" s="131">
        <f>Engine!K180</f>
        <v>0</v>
      </c>
      <c r="K180" s="131">
        <f>Engine!L180</f>
        <v>0</v>
      </c>
      <c r="L180" s="131">
        <f>Engine!M180</f>
        <v>0</v>
      </c>
      <c r="M180" s="131">
        <f>Engine!N180</f>
        <v>0</v>
      </c>
      <c r="N180" s="132">
        <f>Engine!O180</f>
        <v>0</v>
      </c>
      <c r="O180" s="133">
        <f>Engine!P180</f>
        <v>68</v>
      </c>
      <c r="P180" s="134">
        <f>Engine!Q180</f>
        <v>422</v>
      </c>
      <c r="Q180" s="134">
        <f>Engine!R180</f>
        <v>70</v>
      </c>
      <c r="R180" s="134">
        <f>Engine!S180</f>
        <v>658</v>
      </c>
      <c r="S180" s="134">
        <f>Engine!T180</f>
        <v>1120</v>
      </c>
      <c r="T180" s="134">
        <f>Engine!U180</f>
        <v>746</v>
      </c>
      <c r="U180" s="134">
        <f>Engine!V180</f>
        <v>922</v>
      </c>
      <c r="V180" s="135">
        <f>Engine!W180</f>
        <v>4006</v>
      </c>
      <c r="W180" s="136">
        <f>Engine!X180</f>
        <v>0</v>
      </c>
      <c r="X180" s="137">
        <f>Engine!Y180</f>
        <v>0</v>
      </c>
      <c r="Y180" s="137">
        <f>Engine!Z180</f>
        <v>0</v>
      </c>
      <c r="Z180" s="137">
        <f>Engine!AA180</f>
        <v>0</v>
      </c>
      <c r="AA180" s="137">
        <f>Engine!AB180</f>
        <v>0</v>
      </c>
      <c r="AB180" s="137">
        <f>Engine!AC180</f>
        <v>0</v>
      </c>
      <c r="AC180" s="137">
        <f>Engine!AD180</f>
        <v>0</v>
      </c>
      <c r="AD180" s="138">
        <f>Engine!AE180</f>
        <v>0</v>
      </c>
      <c r="AE180" s="133">
        <f>Engine!AF180</f>
        <v>68</v>
      </c>
      <c r="AF180" s="134">
        <f>Engine!AG180</f>
        <v>422</v>
      </c>
      <c r="AG180" s="134">
        <f>Engine!AH180</f>
        <v>70</v>
      </c>
      <c r="AH180" s="134">
        <f>Engine!AI180</f>
        <v>658</v>
      </c>
      <c r="AI180" s="134">
        <f>Engine!AJ180</f>
        <v>1120</v>
      </c>
      <c r="AJ180" s="134">
        <f>Engine!AK180</f>
        <v>746</v>
      </c>
      <c r="AK180" s="134">
        <f>Engine!AL180</f>
        <v>922</v>
      </c>
      <c r="AL180" s="135">
        <f>Engine!AM180</f>
        <v>3084</v>
      </c>
      <c r="AM180" s="139">
        <f>Engine!AN180</f>
        <v>0</v>
      </c>
      <c r="AN180" s="140">
        <f>Engine!AO180</f>
        <v>0</v>
      </c>
      <c r="AO180" s="140">
        <f>Engine!AP180</f>
        <v>0</v>
      </c>
      <c r="AP180" s="140">
        <f>Engine!AQ180</f>
        <v>0</v>
      </c>
      <c r="AQ180" s="140">
        <f>Engine!AR180</f>
        <v>0</v>
      </c>
      <c r="AR180" s="140">
        <f>Engine!AS180</f>
        <v>0</v>
      </c>
      <c r="AS180" s="140">
        <f>Engine!AT180</f>
        <v>0</v>
      </c>
      <c r="AT180" s="141">
        <f>Engine!AU180</f>
        <v>0</v>
      </c>
      <c r="AU180" s="142" t="str">
        <f>Engine!AV180</f>
        <v>Yes</v>
      </c>
      <c r="AV180" s="132" t="str">
        <f t="shared" si="2"/>
        <v/>
      </c>
    </row>
    <row r="181" spans="1:48" s="63" customFormat="1" ht="14.4" hidden="1" x14ac:dyDescent="0.3">
      <c r="A181" s="124">
        <f>Engine!A181</f>
        <v>18</v>
      </c>
      <c r="B181" s="125">
        <f>Engine!B181</f>
        <v>46309</v>
      </c>
      <c r="C181" s="126" t="str">
        <f>Engine!C181</f>
        <v>Wednesday</v>
      </c>
      <c r="D181" s="126" t="str">
        <f>Engine!D181</f>
        <v>Spokane Velocity FC</v>
      </c>
      <c r="E181" s="127">
        <f>Engine!E181</f>
        <v>0.79166666666666696</v>
      </c>
      <c r="F181" s="128" t="str">
        <f>Engine!F181</f>
        <v>C</v>
      </c>
      <c r="G181" s="129" t="str">
        <f>Engine!G181</f>
        <v>Promo3</v>
      </c>
      <c r="H181" s="130">
        <f>Engine!I181</f>
        <v>0</v>
      </c>
      <c r="I181" s="131">
        <f>Engine!J181</f>
        <v>0</v>
      </c>
      <c r="J181" s="131">
        <f>Engine!K181</f>
        <v>0</v>
      </c>
      <c r="K181" s="131">
        <f>Engine!L181</f>
        <v>0</v>
      </c>
      <c r="L181" s="131">
        <f>Engine!M181</f>
        <v>0</v>
      </c>
      <c r="M181" s="131">
        <f>Engine!N181</f>
        <v>0</v>
      </c>
      <c r="N181" s="132">
        <f>Engine!O181</f>
        <v>0</v>
      </c>
      <c r="O181" s="133">
        <f>Engine!P181</f>
        <v>68</v>
      </c>
      <c r="P181" s="134">
        <f>Engine!Q181</f>
        <v>422</v>
      </c>
      <c r="Q181" s="134">
        <f>Engine!R181</f>
        <v>70</v>
      </c>
      <c r="R181" s="134">
        <f>Engine!S181</f>
        <v>658</v>
      </c>
      <c r="S181" s="134">
        <f>Engine!T181</f>
        <v>1120</v>
      </c>
      <c r="T181" s="134">
        <f>Engine!U181</f>
        <v>746</v>
      </c>
      <c r="U181" s="134">
        <f>Engine!V181</f>
        <v>922</v>
      </c>
      <c r="V181" s="135">
        <f>Engine!W181</f>
        <v>4006</v>
      </c>
      <c r="W181" s="136">
        <f>Engine!X181</f>
        <v>0</v>
      </c>
      <c r="X181" s="137">
        <f>Engine!Y181</f>
        <v>0</v>
      </c>
      <c r="Y181" s="137">
        <f>Engine!Z181</f>
        <v>0</v>
      </c>
      <c r="Z181" s="137">
        <f>Engine!AA181</f>
        <v>0</v>
      </c>
      <c r="AA181" s="137">
        <f>Engine!AB181</f>
        <v>0</v>
      </c>
      <c r="AB181" s="137">
        <f>Engine!AC181</f>
        <v>0</v>
      </c>
      <c r="AC181" s="137">
        <f>Engine!AD181</f>
        <v>0</v>
      </c>
      <c r="AD181" s="138">
        <f>Engine!AE181</f>
        <v>0</v>
      </c>
      <c r="AE181" s="133">
        <f>Engine!AF181</f>
        <v>68</v>
      </c>
      <c r="AF181" s="134">
        <f>Engine!AG181</f>
        <v>422</v>
      </c>
      <c r="AG181" s="134">
        <f>Engine!AH181</f>
        <v>70</v>
      </c>
      <c r="AH181" s="134">
        <f>Engine!AI181</f>
        <v>658</v>
      </c>
      <c r="AI181" s="134">
        <f>Engine!AJ181</f>
        <v>1120</v>
      </c>
      <c r="AJ181" s="134">
        <f>Engine!AK181</f>
        <v>746</v>
      </c>
      <c r="AK181" s="134">
        <f>Engine!AL181</f>
        <v>922</v>
      </c>
      <c r="AL181" s="135">
        <f>Engine!AM181</f>
        <v>3084</v>
      </c>
      <c r="AM181" s="139">
        <f>Engine!AN181</f>
        <v>0</v>
      </c>
      <c r="AN181" s="140">
        <f>Engine!AO181</f>
        <v>0</v>
      </c>
      <c r="AO181" s="140">
        <f>Engine!AP181</f>
        <v>0</v>
      </c>
      <c r="AP181" s="140">
        <f>Engine!AQ181</f>
        <v>0</v>
      </c>
      <c r="AQ181" s="140">
        <f>Engine!AR181</f>
        <v>0</v>
      </c>
      <c r="AR181" s="140">
        <f>Engine!AS181</f>
        <v>0</v>
      </c>
      <c r="AS181" s="140">
        <f>Engine!AT181</f>
        <v>0</v>
      </c>
      <c r="AT181" s="141">
        <f>Engine!AU181</f>
        <v>0</v>
      </c>
      <c r="AU181" s="142" t="str">
        <f>Engine!AV181</f>
        <v>Yes</v>
      </c>
      <c r="AV181" s="132" t="str">
        <f t="shared" si="2"/>
        <v/>
      </c>
    </row>
    <row r="182" spans="1:48" s="144" customFormat="1" ht="15.75" customHeight="1" thickBot="1" x14ac:dyDescent="0.35">
      <c r="A182" s="107">
        <f>Engine!A182</f>
        <v>18</v>
      </c>
      <c r="B182" s="108">
        <f>Engine!B182</f>
        <v>46309</v>
      </c>
      <c r="C182" s="109" t="str">
        <f>Engine!C182</f>
        <v>Wednesday</v>
      </c>
      <c r="D182" s="109" t="str">
        <f>Engine!D182</f>
        <v>Spokane Velocity FC</v>
      </c>
      <c r="E182" s="110">
        <f>Engine!E182</f>
        <v>0.79166666666666696</v>
      </c>
      <c r="F182" s="111" t="str">
        <f>Engine!F182</f>
        <v>C</v>
      </c>
      <c r="G182" s="112" t="str">
        <f>Engine!G182</f>
        <v>Totals</v>
      </c>
      <c r="H182" s="113" t="s">
        <v>39</v>
      </c>
      <c r="I182" s="114" t="s">
        <v>39</v>
      </c>
      <c r="J182" s="114" t="s">
        <v>39</v>
      </c>
      <c r="K182" s="114" t="s">
        <v>39</v>
      </c>
      <c r="L182" s="114" t="s">
        <v>39</v>
      </c>
      <c r="M182" s="114" t="s">
        <v>39</v>
      </c>
      <c r="N182" s="115" t="s">
        <v>39</v>
      </c>
      <c r="O182" s="116">
        <f>Engine!P182</f>
        <v>68</v>
      </c>
      <c r="P182" s="117">
        <f>Engine!Q182</f>
        <v>422</v>
      </c>
      <c r="Q182" s="117">
        <f>Engine!R182</f>
        <v>70</v>
      </c>
      <c r="R182" s="117">
        <f>Engine!S182</f>
        <v>658</v>
      </c>
      <c r="S182" s="117">
        <f>Engine!T182</f>
        <v>1120</v>
      </c>
      <c r="T182" s="117">
        <f>Engine!U182</f>
        <v>746</v>
      </c>
      <c r="U182" s="117">
        <f>Engine!V182</f>
        <v>922</v>
      </c>
      <c r="V182" s="118">
        <f>Engine!W182</f>
        <v>4006</v>
      </c>
      <c r="W182" s="116">
        <f>Engine!X182</f>
        <v>68</v>
      </c>
      <c r="X182" s="117">
        <f>Engine!Y182</f>
        <v>312</v>
      </c>
      <c r="Y182" s="117">
        <f>Engine!Z182</f>
        <v>70</v>
      </c>
      <c r="Z182" s="117">
        <f>Engine!AA182</f>
        <v>474</v>
      </c>
      <c r="AA182" s="117">
        <f>Engine!AB182</f>
        <v>825</v>
      </c>
      <c r="AB182" s="117">
        <f>Engine!AC182</f>
        <v>524</v>
      </c>
      <c r="AC182" s="117">
        <f>Engine!AD182</f>
        <v>664</v>
      </c>
      <c r="AD182" s="118">
        <f>Engine!AE182</f>
        <v>2937</v>
      </c>
      <c r="AE182" s="116">
        <f>Engine!AF182</f>
        <v>0</v>
      </c>
      <c r="AF182" s="117">
        <f>Engine!AG182</f>
        <v>110</v>
      </c>
      <c r="AG182" s="117">
        <f>Engine!AH182</f>
        <v>0</v>
      </c>
      <c r="AH182" s="117">
        <f>Engine!AI182</f>
        <v>184</v>
      </c>
      <c r="AI182" s="117">
        <f>Engine!AJ182</f>
        <v>295</v>
      </c>
      <c r="AJ182" s="117">
        <f>Engine!AK182</f>
        <v>222</v>
      </c>
      <c r="AK182" s="117">
        <f>Engine!AL182</f>
        <v>258</v>
      </c>
      <c r="AL182" s="118">
        <f>Engine!AM182</f>
        <v>3748</v>
      </c>
      <c r="AM182" s="119">
        <f>Engine!AN182</f>
        <v>4420</v>
      </c>
      <c r="AN182" s="120">
        <f>Engine!AO182</f>
        <v>17344.5</v>
      </c>
      <c r="AO182" s="120">
        <f>Engine!AP182</f>
        <v>3430</v>
      </c>
      <c r="AP182" s="120">
        <f>Engine!AQ182</f>
        <v>18357</v>
      </c>
      <c r="AQ182" s="120">
        <f>Engine!AR182</f>
        <v>18611</v>
      </c>
      <c r="AR182" s="120">
        <f>Engine!AS182</f>
        <v>7714</v>
      </c>
      <c r="AS182" s="120">
        <f>Engine!AT182</f>
        <v>7698</v>
      </c>
      <c r="AT182" s="121">
        <f>Engine!AU182</f>
        <v>77574.5</v>
      </c>
      <c r="AU182" s="122" t="str">
        <f>Engine!AV182</f>
        <v>Yes</v>
      </c>
      <c r="AV182" s="123">
        <f t="shared" si="2"/>
        <v>26.41283622744297</v>
      </c>
    </row>
    <row r="183" spans="1:48" s="63" customFormat="1" ht="15.75" customHeight="1" thickTop="1" x14ac:dyDescent="0.3">
      <c r="A183" s="124">
        <f>Engine!A183</f>
        <v>19</v>
      </c>
      <c r="B183" s="125">
        <f>Engine!B183</f>
        <v>46312</v>
      </c>
      <c r="C183" s="126" t="str">
        <f>Engine!C183</f>
        <v>Saturday</v>
      </c>
      <c r="D183" s="126" t="str">
        <f>Engine!D183</f>
        <v>Charlotte Independence</v>
      </c>
      <c r="E183" s="127">
        <f>Engine!E183</f>
        <v>0.79166666666666696</v>
      </c>
      <c r="F183" s="128" t="str">
        <f>Engine!F183</f>
        <v>A</v>
      </c>
      <c r="G183" s="129" t="str">
        <f>Engine!G183</f>
        <v>Season</v>
      </c>
      <c r="H183" s="130">
        <f>Engine!I183</f>
        <v>65</v>
      </c>
      <c r="I183" s="131">
        <f>Engine!J183</f>
        <v>55</v>
      </c>
      <c r="J183" s="131">
        <f>Engine!K183</f>
        <v>49</v>
      </c>
      <c r="K183" s="131">
        <f>Engine!L183</f>
        <v>39</v>
      </c>
      <c r="L183" s="131">
        <f>Engine!M183</f>
        <v>23</v>
      </c>
      <c r="M183" s="131">
        <f>Engine!N183</f>
        <v>15</v>
      </c>
      <c r="N183" s="132">
        <f>Engine!O183</f>
        <v>12</v>
      </c>
      <c r="O183" s="133">
        <f>Engine!P183</f>
        <v>68</v>
      </c>
      <c r="P183" s="134">
        <f>Engine!Q183</f>
        <v>422</v>
      </c>
      <c r="Q183" s="134">
        <f>Engine!R183</f>
        <v>70</v>
      </c>
      <c r="R183" s="134">
        <f>Engine!S183</f>
        <v>658</v>
      </c>
      <c r="S183" s="134">
        <f>Engine!T183</f>
        <v>1120</v>
      </c>
      <c r="T183" s="134">
        <f>Engine!U183</f>
        <v>746</v>
      </c>
      <c r="U183" s="134">
        <f>Engine!V183</f>
        <v>922</v>
      </c>
      <c r="V183" s="135">
        <f>Engine!W183</f>
        <v>4006</v>
      </c>
      <c r="W183" s="136">
        <f>Engine!X183</f>
        <v>68</v>
      </c>
      <c r="X183" s="137">
        <f>Engine!Y183</f>
        <v>106</v>
      </c>
      <c r="Y183" s="137">
        <f>Engine!Z183</f>
        <v>70</v>
      </c>
      <c r="Z183" s="137">
        <f>Engine!AA183</f>
        <v>132</v>
      </c>
      <c r="AA183" s="137">
        <f>Engine!AB183</f>
        <v>280</v>
      </c>
      <c r="AB183" s="137">
        <f>Engine!AC183</f>
        <v>112</v>
      </c>
      <c r="AC183" s="137">
        <f>Engine!AD183</f>
        <v>184</v>
      </c>
      <c r="AD183" s="138">
        <f>Engine!AE183</f>
        <v>952</v>
      </c>
      <c r="AE183" s="133">
        <f>Engine!AF183</f>
        <v>0</v>
      </c>
      <c r="AF183" s="134">
        <f>Engine!AG183</f>
        <v>316</v>
      </c>
      <c r="AG183" s="134">
        <f>Engine!AH183</f>
        <v>0</v>
      </c>
      <c r="AH183" s="134">
        <f>Engine!AI183</f>
        <v>526</v>
      </c>
      <c r="AI183" s="134">
        <f>Engine!AJ183</f>
        <v>840</v>
      </c>
      <c r="AJ183" s="134">
        <f>Engine!AK183</f>
        <v>634</v>
      </c>
      <c r="AK183" s="134">
        <f>Engine!AL183</f>
        <v>738</v>
      </c>
      <c r="AL183" s="135">
        <f>Engine!AM183</f>
        <v>3268</v>
      </c>
      <c r="AM183" s="139">
        <f>Engine!AN183</f>
        <v>4420</v>
      </c>
      <c r="AN183" s="140">
        <f>Engine!AO183</f>
        <v>5830</v>
      </c>
      <c r="AO183" s="140">
        <f>Engine!AP183</f>
        <v>3430</v>
      </c>
      <c r="AP183" s="140">
        <f>Engine!AQ183</f>
        <v>5148</v>
      </c>
      <c r="AQ183" s="140">
        <f>Engine!AR183</f>
        <v>6440</v>
      </c>
      <c r="AR183" s="140">
        <f>Engine!AS183</f>
        <v>1680</v>
      </c>
      <c r="AS183" s="140">
        <f>Engine!AT183</f>
        <v>2208</v>
      </c>
      <c r="AT183" s="141">
        <f>Engine!AU183</f>
        <v>29156</v>
      </c>
      <c r="AU183" s="142" t="str">
        <f>Engine!AV183</f>
        <v>Yes</v>
      </c>
      <c r="AV183" s="143">
        <f t="shared" si="2"/>
        <v>30.626050420168067</v>
      </c>
    </row>
    <row r="184" spans="1:48" s="63" customFormat="1" ht="14.4" x14ac:dyDescent="0.3">
      <c r="A184" s="124">
        <f>Engine!A184</f>
        <v>19</v>
      </c>
      <c r="B184" s="125">
        <f>Engine!B184</f>
        <v>46312</v>
      </c>
      <c r="C184" s="126" t="str">
        <f>Engine!C184</f>
        <v>Saturday</v>
      </c>
      <c r="D184" s="126" t="str">
        <f>Engine!D184</f>
        <v>Charlotte Independence</v>
      </c>
      <c r="E184" s="127">
        <f>Engine!E184</f>
        <v>0.79166666666666696</v>
      </c>
      <c r="F184" s="128" t="str">
        <f>Engine!F184</f>
        <v>A</v>
      </c>
      <c r="G184" s="129" t="str">
        <f>Engine!G184</f>
        <v>Group</v>
      </c>
      <c r="H184" s="130">
        <f>Engine!I184</f>
        <v>78.5</v>
      </c>
      <c r="I184" s="131">
        <f>Engine!J184</f>
        <v>66.5</v>
      </c>
      <c r="J184" s="131">
        <f>Engine!K184</f>
        <v>59</v>
      </c>
      <c r="K184" s="131">
        <f>Engine!L184</f>
        <v>47</v>
      </c>
      <c r="L184" s="131">
        <f>Engine!M184</f>
        <v>28</v>
      </c>
      <c r="M184" s="131">
        <f>Engine!N184</f>
        <v>18</v>
      </c>
      <c r="N184" s="132">
        <f>Engine!O184</f>
        <v>14.5</v>
      </c>
      <c r="O184" s="133">
        <f>Engine!P184</f>
        <v>68</v>
      </c>
      <c r="P184" s="134">
        <f>Engine!Q184</f>
        <v>422</v>
      </c>
      <c r="Q184" s="134">
        <f>Engine!R184</f>
        <v>70</v>
      </c>
      <c r="R184" s="134">
        <f>Engine!S184</f>
        <v>658</v>
      </c>
      <c r="S184" s="134">
        <f>Engine!T184</f>
        <v>1120</v>
      </c>
      <c r="T184" s="134">
        <f>Engine!U184</f>
        <v>746</v>
      </c>
      <c r="U184" s="134">
        <f>Engine!V184</f>
        <v>922</v>
      </c>
      <c r="V184" s="135">
        <f>Engine!W184</f>
        <v>4006</v>
      </c>
      <c r="W184" s="136">
        <f>Engine!X184</f>
        <v>0</v>
      </c>
      <c r="X184" s="137">
        <f>Engine!Y184</f>
        <v>0</v>
      </c>
      <c r="Y184" s="137">
        <f>Engine!Z184</f>
        <v>0</v>
      </c>
      <c r="Z184" s="137">
        <f>Engine!AA184</f>
        <v>99</v>
      </c>
      <c r="AA184" s="137">
        <f>Engine!AB184</f>
        <v>336</v>
      </c>
      <c r="AB184" s="137">
        <f>Engine!AC184</f>
        <v>261</v>
      </c>
      <c r="AC184" s="137">
        <f>Engine!AD184</f>
        <v>461</v>
      </c>
      <c r="AD184" s="138">
        <f>Engine!AE184</f>
        <v>1157</v>
      </c>
      <c r="AE184" s="133">
        <f>Engine!AF184</f>
        <v>68</v>
      </c>
      <c r="AF184" s="134">
        <f>Engine!AG184</f>
        <v>422</v>
      </c>
      <c r="AG184" s="134">
        <f>Engine!AH184</f>
        <v>70</v>
      </c>
      <c r="AH184" s="134">
        <f>Engine!AI184</f>
        <v>559</v>
      </c>
      <c r="AI184" s="134">
        <f>Engine!AJ184</f>
        <v>784</v>
      </c>
      <c r="AJ184" s="134">
        <f>Engine!AK184</f>
        <v>485</v>
      </c>
      <c r="AK184" s="134">
        <f>Engine!AL184</f>
        <v>461</v>
      </c>
      <c r="AL184" s="135">
        <f>Engine!AM184</f>
        <v>3545</v>
      </c>
      <c r="AM184" s="139">
        <f>Engine!AN184</f>
        <v>0</v>
      </c>
      <c r="AN184" s="140">
        <f>Engine!AO184</f>
        <v>0</v>
      </c>
      <c r="AO184" s="140">
        <f>Engine!AP184</f>
        <v>0</v>
      </c>
      <c r="AP184" s="140">
        <f>Engine!AQ184</f>
        <v>4653</v>
      </c>
      <c r="AQ184" s="140">
        <f>Engine!AR184</f>
        <v>9408</v>
      </c>
      <c r="AR184" s="140">
        <f>Engine!AS184</f>
        <v>4698</v>
      </c>
      <c r="AS184" s="140">
        <f>Engine!AT184</f>
        <v>6684.5</v>
      </c>
      <c r="AT184" s="141">
        <f>Engine!AU184</f>
        <v>25443.5</v>
      </c>
      <c r="AU184" s="142" t="str">
        <f>Engine!AV184</f>
        <v>Yes</v>
      </c>
      <c r="AV184" s="143">
        <f t="shared" si="2"/>
        <v>21.990924805531549</v>
      </c>
    </row>
    <row r="185" spans="1:48" s="63" customFormat="1" ht="14.4" x14ac:dyDescent="0.3">
      <c r="A185" s="124">
        <f>Engine!A185</f>
        <v>19</v>
      </c>
      <c r="B185" s="125">
        <f>Engine!B185</f>
        <v>46312</v>
      </c>
      <c r="C185" s="126" t="str">
        <f>Engine!C185</f>
        <v>Saturday</v>
      </c>
      <c r="D185" s="126" t="str">
        <f>Engine!D185</f>
        <v>Charlotte Independence</v>
      </c>
      <c r="E185" s="127">
        <f>Engine!E185</f>
        <v>0.79166666666666696</v>
      </c>
      <c r="F185" s="128" t="str">
        <f>Engine!F185</f>
        <v>A</v>
      </c>
      <c r="G185" s="129" t="str">
        <f>Engine!G185</f>
        <v>Single</v>
      </c>
      <c r="H185" s="130">
        <f>Engine!I185</f>
        <v>85.5</v>
      </c>
      <c r="I185" s="131">
        <f>Engine!J185</f>
        <v>72</v>
      </c>
      <c r="J185" s="131">
        <f>Engine!K185</f>
        <v>64.5</v>
      </c>
      <c r="K185" s="131">
        <f>Engine!L185</f>
        <v>51</v>
      </c>
      <c r="L185" s="131">
        <f>Engine!M185</f>
        <v>30</v>
      </c>
      <c r="M185" s="131">
        <f>Engine!N185</f>
        <v>19.5</v>
      </c>
      <c r="N185" s="132">
        <f>Engine!O185</f>
        <v>16</v>
      </c>
      <c r="O185" s="133">
        <f>Engine!P185</f>
        <v>68</v>
      </c>
      <c r="P185" s="134">
        <f>Engine!Q185</f>
        <v>422</v>
      </c>
      <c r="Q185" s="134">
        <f>Engine!R185</f>
        <v>70</v>
      </c>
      <c r="R185" s="134">
        <f>Engine!S185</f>
        <v>658</v>
      </c>
      <c r="S185" s="134">
        <f>Engine!T185</f>
        <v>1120</v>
      </c>
      <c r="T185" s="134">
        <f>Engine!U185</f>
        <v>746</v>
      </c>
      <c r="U185" s="134">
        <f>Engine!V185</f>
        <v>922</v>
      </c>
      <c r="V185" s="135">
        <f>Engine!W185</f>
        <v>4006</v>
      </c>
      <c r="W185" s="136">
        <f>Engine!X185</f>
        <v>0</v>
      </c>
      <c r="X185" s="137">
        <f>Engine!Y185</f>
        <v>253</v>
      </c>
      <c r="Y185" s="137">
        <f>Engine!Z185</f>
        <v>0</v>
      </c>
      <c r="Z185" s="137">
        <f>Engine!AA185</f>
        <v>395</v>
      </c>
      <c r="AA185" s="137">
        <f>Engine!AB185</f>
        <v>448</v>
      </c>
      <c r="AB185" s="137">
        <f>Engine!AC185</f>
        <v>336</v>
      </c>
      <c r="AC185" s="137">
        <f>Engine!AD185</f>
        <v>231</v>
      </c>
      <c r="AD185" s="138">
        <f>Engine!AE185</f>
        <v>1663</v>
      </c>
      <c r="AE185" s="133">
        <f>Engine!AF185</f>
        <v>68</v>
      </c>
      <c r="AF185" s="134">
        <f>Engine!AG185</f>
        <v>169</v>
      </c>
      <c r="AG185" s="134">
        <f>Engine!AH185</f>
        <v>70</v>
      </c>
      <c r="AH185" s="134">
        <f>Engine!AI185</f>
        <v>263</v>
      </c>
      <c r="AI185" s="134">
        <f>Engine!AJ185</f>
        <v>672</v>
      </c>
      <c r="AJ185" s="134">
        <f>Engine!AK185</f>
        <v>410</v>
      </c>
      <c r="AK185" s="134">
        <f>Engine!AL185</f>
        <v>691</v>
      </c>
      <c r="AL185" s="135">
        <f>Engine!AM185</f>
        <v>3315</v>
      </c>
      <c r="AM185" s="139">
        <f>Engine!AN185</f>
        <v>0</v>
      </c>
      <c r="AN185" s="140">
        <f>Engine!AO185</f>
        <v>18216</v>
      </c>
      <c r="AO185" s="140">
        <f>Engine!AP185</f>
        <v>0</v>
      </c>
      <c r="AP185" s="140">
        <f>Engine!AQ185</f>
        <v>20145</v>
      </c>
      <c r="AQ185" s="140">
        <f>Engine!AR185</f>
        <v>13440</v>
      </c>
      <c r="AR185" s="140">
        <f>Engine!AS185</f>
        <v>6552</v>
      </c>
      <c r="AS185" s="140">
        <f>Engine!AT185</f>
        <v>3696</v>
      </c>
      <c r="AT185" s="141">
        <f>Engine!AU185</f>
        <v>62049</v>
      </c>
      <c r="AU185" s="142" t="str">
        <f>Engine!AV185</f>
        <v>Yes</v>
      </c>
      <c r="AV185" s="143">
        <f t="shared" si="2"/>
        <v>37.311485267588694</v>
      </c>
    </row>
    <row r="186" spans="1:48" s="63" customFormat="1" ht="14.4" x14ac:dyDescent="0.3">
      <c r="A186" s="124">
        <f>Engine!A186</f>
        <v>19</v>
      </c>
      <c r="B186" s="125">
        <f>Engine!B186</f>
        <v>46312</v>
      </c>
      <c r="C186" s="126" t="str">
        <f>Engine!C186</f>
        <v>Saturday</v>
      </c>
      <c r="D186" s="126" t="str">
        <f>Engine!D186</f>
        <v>Charlotte Independence</v>
      </c>
      <c r="E186" s="127">
        <f>Engine!E186</f>
        <v>0.79166666666666696</v>
      </c>
      <c r="F186" s="128" t="str">
        <f>Engine!F186</f>
        <v>A</v>
      </c>
      <c r="G186" s="129" t="str">
        <f>Engine!G186</f>
        <v>Matchday</v>
      </c>
      <c r="H186" s="130">
        <f>Engine!I186</f>
        <v>92</v>
      </c>
      <c r="I186" s="131">
        <f>Engine!J186</f>
        <v>78</v>
      </c>
      <c r="J186" s="131">
        <f>Engine!K186</f>
        <v>69.5</v>
      </c>
      <c r="K186" s="131">
        <f>Engine!L186</f>
        <v>55.5</v>
      </c>
      <c r="L186" s="131">
        <f>Engine!M186</f>
        <v>32.5</v>
      </c>
      <c r="M186" s="131">
        <f>Engine!N186</f>
        <v>21.5</v>
      </c>
      <c r="N186" s="132">
        <f>Engine!O186</f>
        <v>17</v>
      </c>
      <c r="O186" s="133">
        <f>Engine!P186</f>
        <v>68</v>
      </c>
      <c r="P186" s="134">
        <f>Engine!Q186</f>
        <v>422</v>
      </c>
      <c r="Q186" s="134">
        <f>Engine!R186</f>
        <v>70</v>
      </c>
      <c r="R186" s="134">
        <f>Engine!S186</f>
        <v>658</v>
      </c>
      <c r="S186" s="134">
        <f>Engine!T186</f>
        <v>1120</v>
      </c>
      <c r="T186" s="134">
        <f>Engine!U186</f>
        <v>746</v>
      </c>
      <c r="U186" s="134">
        <f>Engine!V186</f>
        <v>922</v>
      </c>
      <c r="V186" s="135">
        <f>Engine!W186</f>
        <v>4006</v>
      </c>
      <c r="W186" s="136">
        <f>Engine!X186</f>
        <v>0</v>
      </c>
      <c r="X186" s="137">
        <f>Engine!Y186</f>
        <v>63</v>
      </c>
      <c r="Y186" s="137">
        <f>Engine!Z186</f>
        <v>0</v>
      </c>
      <c r="Z186" s="137">
        <f>Engine!AA186</f>
        <v>33</v>
      </c>
      <c r="AA186" s="137">
        <f>Engine!AB186</f>
        <v>56</v>
      </c>
      <c r="AB186" s="137">
        <f>Engine!AC186</f>
        <v>37</v>
      </c>
      <c r="AC186" s="137">
        <f>Engine!AD186</f>
        <v>46</v>
      </c>
      <c r="AD186" s="138">
        <f>Engine!AE186</f>
        <v>235</v>
      </c>
      <c r="AE186" s="133">
        <f>Engine!AF186</f>
        <v>68</v>
      </c>
      <c r="AF186" s="134">
        <f>Engine!AG186</f>
        <v>359</v>
      </c>
      <c r="AG186" s="134">
        <f>Engine!AH186</f>
        <v>70</v>
      </c>
      <c r="AH186" s="134">
        <f>Engine!AI186</f>
        <v>625</v>
      </c>
      <c r="AI186" s="134">
        <f>Engine!AJ186</f>
        <v>1064</v>
      </c>
      <c r="AJ186" s="134">
        <f>Engine!AK186</f>
        <v>709</v>
      </c>
      <c r="AK186" s="134">
        <f>Engine!AL186</f>
        <v>876</v>
      </c>
      <c r="AL186" s="135">
        <f>Engine!AM186</f>
        <v>3130</v>
      </c>
      <c r="AM186" s="139">
        <f>Engine!AN186</f>
        <v>0</v>
      </c>
      <c r="AN186" s="140">
        <f>Engine!AO186</f>
        <v>4914</v>
      </c>
      <c r="AO186" s="140">
        <f>Engine!AP186</f>
        <v>0</v>
      </c>
      <c r="AP186" s="140">
        <f>Engine!AQ186</f>
        <v>1831.5</v>
      </c>
      <c r="AQ186" s="140">
        <f>Engine!AR186</f>
        <v>1820</v>
      </c>
      <c r="AR186" s="140">
        <f>Engine!AS186</f>
        <v>795.5</v>
      </c>
      <c r="AS186" s="140">
        <f>Engine!AT186</f>
        <v>782</v>
      </c>
      <c r="AT186" s="141">
        <f>Engine!AU186</f>
        <v>10143</v>
      </c>
      <c r="AU186" s="142" t="str">
        <f>Engine!AV186</f>
        <v>Yes</v>
      </c>
      <c r="AV186" s="143">
        <f t="shared" si="2"/>
        <v>43.161702127659574</v>
      </c>
    </row>
    <row r="187" spans="1:48" s="63" customFormat="1" ht="14.4" hidden="1" x14ac:dyDescent="0.3">
      <c r="A187" s="124">
        <f>Engine!A187</f>
        <v>19</v>
      </c>
      <c r="B187" s="125">
        <f>Engine!B187</f>
        <v>46312</v>
      </c>
      <c r="C187" s="126" t="str">
        <f>Engine!C187</f>
        <v>Saturday</v>
      </c>
      <c r="D187" s="126" t="str">
        <f>Engine!D187</f>
        <v>Charlotte Independence</v>
      </c>
      <c r="E187" s="127">
        <f>Engine!E187</f>
        <v>0.79166666666666696</v>
      </c>
      <c r="F187" s="128" t="str">
        <f>Engine!F187</f>
        <v>A</v>
      </c>
      <c r="G187" s="129" t="str">
        <f>Engine!G187</f>
        <v>Sponsor</v>
      </c>
      <c r="H187" s="130">
        <f>Engine!I187</f>
        <v>68.5</v>
      </c>
      <c r="I187" s="131">
        <f>Engine!J187</f>
        <v>58</v>
      </c>
      <c r="J187" s="131">
        <f>Engine!K187</f>
        <v>51.5</v>
      </c>
      <c r="K187" s="131">
        <f>Engine!L187</f>
        <v>41</v>
      </c>
      <c r="L187" s="131">
        <f>Engine!M187</f>
        <v>24</v>
      </c>
      <c r="M187" s="131">
        <f>Engine!N187</f>
        <v>16</v>
      </c>
      <c r="N187" s="132">
        <f>Engine!O187</f>
        <v>12.5</v>
      </c>
      <c r="O187" s="133">
        <f>Engine!P187</f>
        <v>68</v>
      </c>
      <c r="P187" s="134">
        <f>Engine!Q187</f>
        <v>422</v>
      </c>
      <c r="Q187" s="134">
        <f>Engine!R187</f>
        <v>70</v>
      </c>
      <c r="R187" s="134">
        <f>Engine!S187</f>
        <v>658</v>
      </c>
      <c r="S187" s="134">
        <f>Engine!T187</f>
        <v>1120</v>
      </c>
      <c r="T187" s="134">
        <f>Engine!U187</f>
        <v>746</v>
      </c>
      <c r="U187" s="134">
        <f>Engine!V187</f>
        <v>922</v>
      </c>
      <c r="V187" s="135">
        <f>Engine!W187</f>
        <v>4006</v>
      </c>
      <c r="W187" s="136">
        <f>Engine!X187</f>
        <v>0</v>
      </c>
      <c r="X187" s="137">
        <f>Engine!Y187</f>
        <v>0</v>
      </c>
      <c r="Y187" s="137">
        <f>Engine!Z187</f>
        <v>0</v>
      </c>
      <c r="Z187" s="137">
        <f>Engine!AA187</f>
        <v>0</v>
      </c>
      <c r="AA187" s="137">
        <f>Engine!AB187</f>
        <v>0</v>
      </c>
      <c r="AB187" s="137">
        <f>Engine!AC187</f>
        <v>0</v>
      </c>
      <c r="AC187" s="137">
        <f>Engine!AD187</f>
        <v>0</v>
      </c>
      <c r="AD187" s="138">
        <f>Engine!AE187</f>
        <v>0</v>
      </c>
      <c r="AE187" s="133">
        <f>Engine!AF187</f>
        <v>68</v>
      </c>
      <c r="AF187" s="134">
        <f>Engine!AG187</f>
        <v>422</v>
      </c>
      <c r="AG187" s="134">
        <f>Engine!AH187</f>
        <v>70</v>
      </c>
      <c r="AH187" s="134">
        <f>Engine!AI187</f>
        <v>658</v>
      </c>
      <c r="AI187" s="134">
        <f>Engine!AJ187</f>
        <v>1120</v>
      </c>
      <c r="AJ187" s="134">
        <f>Engine!AK187</f>
        <v>746</v>
      </c>
      <c r="AK187" s="134">
        <f>Engine!AL187</f>
        <v>922</v>
      </c>
      <c r="AL187" s="135">
        <f>Engine!AM187</f>
        <v>3084</v>
      </c>
      <c r="AM187" s="139">
        <f>Engine!AN187</f>
        <v>0</v>
      </c>
      <c r="AN187" s="140">
        <f>Engine!AO187</f>
        <v>0</v>
      </c>
      <c r="AO187" s="140">
        <f>Engine!AP187</f>
        <v>0</v>
      </c>
      <c r="AP187" s="140">
        <f>Engine!AQ187</f>
        <v>0</v>
      </c>
      <c r="AQ187" s="140">
        <f>Engine!AR187</f>
        <v>0</v>
      </c>
      <c r="AR187" s="140">
        <f>Engine!AS187</f>
        <v>0</v>
      </c>
      <c r="AS187" s="140">
        <f>Engine!AT187</f>
        <v>0</v>
      </c>
      <c r="AT187" s="141">
        <f>Engine!AU187</f>
        <v>0</v>
      </c>
      <c r="AU187" s="142" t="str">
        <f>Engine!AV187</f>
        <v>Yes</v>
      </c>
      <c r="AV187" s="132" t="str">
        <f t="shared" si="2"/>
        <v/>
      </c>
    </row>
    <row r="188" spans="1:48" s="63" customFormat="1" ht="14.4" hidden="1" x14ac:dyDescent="0.3">
      <c r="A188" s="124">
        <f>Engine!A188</f>
        <v>19</v>
      </c>
      <c r="B188" s="125">
        <f>Engine!B188</f>
        <v>46312</v>
      </c>
      <c r="C188" s="126" t="str">
        <f>Engine!C188</f>
        <v>Saturday</v>
      </c>
      <c r="D188" s="126" t="str">
        <f>Engine!D188</f>
        <v>Charlotte Independence</v>
      </c>
      <c r="E188" s="127">
        <f>Engine!E188</f>
        <v>0.79166666666666696</v>
      </c>
      <c r="F188" s="128" t="str">
        <f>Engine!F188</f>
        <v>A</v>
      </c>
      <c r="G188" s="129" t="str">
        <f>Engine!G188</f>
        <v>Comp</v>
      </c>
      <c r="H188" s="130">
        <f>Engine!I188</f>
        <v>0</v>
      </c>
      <c r="I188" s="131">
        <f>Engine!J188</f>
        <v>0</v>
      </c>
      <c r="J188" s="131">
        <f>Engine!K188</f>
        <v>0</v>
      </c>
      <c r="K188" s="131">
        <f>Engine!L188</f>
        <v>0</v>
      </c>
      <c r="L188" s="131">
        <f>Engine!M188</f>
        <v>0</v>
      </c>
      <c r="M188" s="131">
        <f>Engine!N188</f>
        <v>0</v>
      </c>
      <c r="N188" s="132">
        <f>Engine!O188</f>
        <v>0</v>
      </c>
      <c r="O188" s="133">
        <f>Engine!P188</f>
        <v>68</v>
      </c>
      <c r="P188" s="134">
        <f>Engine!Q188</f>
        <v>422</v>
      </c>
      <c r="Q188" s="134">
        <f>Engine!R188</f>
        <v>70</v>
      </c>
      <c r="R188" s="134">
        <f>Engine!S188</f>
        <v>658</v>
      </c>
      <c r="S188" s="134">
        <f>Engine!T188</f>
        <v>1120</v>
      </c>
      <c r="T188" s="134">
        <f>Engine!U188</f>
        <v>746</v>
      </c>
      <c r="U188" s="134">
        <f>Engine!V188</f>
        <v>922</v>
      </c>
      <c r="V188" s="135">
        <f>Engine!W188</f>
        <v>4006</v>
      </c>
      <c r="W188" s="136">
        <f>Engine!X188</f>
        <v>0</v>
      </c>
      <c r="X188" s="137">
        <f>Engine!Y188</f>
        <v>0</v>
      </c>
      <c r="Y188" s="137">
        <f>Engine!Z188</f>
        <v>0</v>
      </c>
      <c r="Z188" s="137">
        <f>Engine!AA188</f>
        <v>0</v>
      </c>
      <c r="AA188" s="137">
        <f>Engine!AB188</f>
        <v>0</v>
      </c>
      <c r="AB188" s="137">
        <f>Engine!AC188</f>
        <v>0</v>
      </c>
      <c r="AC188" s="137">
        <f>Engine!AD188</f>
        <v>0</v>
      </c>
      <c r="AD188" s="138">
        <f>Engine!AE188</f>
        <v>0</v>
      </c>
      <c r="AE188" s="133">
        <f>Engine!AF188</f>
        <v>68</v>
      </c>
      <c r="AF188" s="134">
        <f>Engine!AG188</f>
        <v>422</v>
      </c>
      <c r="AG188" s="134">
        <f>Engine!AH188</f>
        <v>70</v>
      </c>
      <c r="AH188" s="134">
        <f>Engine!AI188</f>
        <v>658</v>
      </c>
      <c r="AI188" s="134">
        <f>Engine!AJ188</f>
        <v>1120</v>
      </c>
      <c r="AJ188" s="134">
        <f>Engine!AK188</f>
        <v>746</v>
      </c>
      <c r="AK188" s="134">
        <f>Engine!AL188</f>
        <v>922</v>
      </c>
      <c r="AL188" s="135">
        <f>Engine!AM188</f>
        <v>3084</v>
      </c>
      <c r="AM188" s="139">
        <f>Engine!AN188</f>
        <v>0</v>
      </c>
      <c r="AN188" s="140">
        <f>Engine!AO188</f>
        <v>0</v>
      </c>
      <c r="AO188" s="140">
        <f>Engine!AP188</f>
        <v>0</v>
      </c>
      <c r="AP188" s="140">
        <f>Engine!AQ188</f>
        <v>0</v>
      </c>
      <c r="AQ188" s="140">
        <f>Engine!AR188</f>
        <v>0</v>
      </c>
      <c r="AR188" s="140">
        <f>Engine!AS188</f>
        <v>0</v>
      </c>
      <c r="AS188" s="140">
        <f>Engine!AT188</f>
        <v>0</v>
      </c>
      <c r="AT188" s="141">
        <f>Engine!AU188</f>
        <v>0</v>
      </c>
      <c r="AU188" s="142" t="str">
        <f>Engine!AV188</f>
        <v>Yes</v>
      </c>
      <c r="AV188" s="132" t="str">
        <f t="shared" si="2"/>
        <v/>
      </c>
    </row>
    <row r="189" spans="1:48" s="63" customFormat="1" ht="14.4" hidden="1" x14ac:dyDescent="0.3">
      <c r="A189" s="124">
        <f>Engine!A189</f>
        <v>19</v>
      </c>
      <c r="B189" s="125">
        <f>Engine!B189</f>
        <v>46312</v>
      </c>
      <c r="C189" s="126" t="str">
        <f>Engine!C189</f>
        <v>Saturday</v>
      </c>
      <c r="D189" s="126" t="str">
        <f>Engine!D189</f>
        <v>Charlotte Independence</v>
      </c>
      <c r="E189" s="127">
        <f>Engine!E189</f>
        <v>0.79166666666666696</v>
      </c>
      <c r="F189" s="128" t="str">
        <f>Engine!F189</f>
        <v>A</v>
      </c>
      <c r="G189" s="129" t="str">
        <f>Engine!G189</f>
        <v>Promo1</v>
      </c>
      <c r="H189" s="130">
        <f>Engine!I189</f>
        <v>0</v>
      </c>
      <c r="I189" s="131">
        <f>Engine!J189</f>
        <v>0</v>
      </c>
      <c r="J189" s="131">
        <f>Engine!K189</f>
        <v>0</v>
      </c>
      <c r="K189" s="131">
        <f>Engine!L189</f>
        <v>0</v>
      </c>
      <c r="L189" s="131">
        <f>Engine!M189</f>
        <v>0</v>
      </c>
      <c r="M189" s="131">
        <f>Engine!N189</f>
        <v>0</v>
      </c>
      <c r="N189" s="132">
        <f>Engine!O189</f>
        <v>0</v>
      </c>
      <c r="O189" s="133">
        <f>Engine!P189</f>
        <v>68</v>
      </c>
      <c r="P189" s="134">
        <f>Engine!Q189</f>
        <v>422</v>
      </c>
      <c r="Q189" s="134">
        <f>Engine!R189</f>
        <v>70</v>
      </c>
      <c r="R189" s="134">
        <f>Engine!S189</f>
        <v>658</v>
      </c>
      <c r="S189" s="134">
        <f>Engine!T189</f>
        <v>1120</v>
      </c>
      <c r="T189" s="134">
        <f>Engine!U189</f>
        <v>746</v>
      </c>
      <c r="U189" s="134">
        <f>Engine!V189</f>
        <v>922</v>
      </c>
      <c r="V189" s="135">
        <f>Engine!W189</f>
        <v>4006</v>
      </c>
      <c r="W189" s="136">
        <f>Engine!X189</f>
        <v>0</v>
      </c>
      <c r="X189" s="137">
        <f>Engine!Y189</f>
        <v>0</v>
      </c>
      <c r="Y189" s="137">
        <f>Engine!Z189</f>
        <v>0</v>
      </c>
      <c r="Z189" s="137">
        <f>Engine!AA189</f>
        <v>0</v>
      </c>
      <c r="AA189" s="137">
        <f>Engine!AB189</f>
        <v>0</v>
      </c>
      <c r="AB189" s="137">
        <f>Engine!AC189</f>
        <v>0</v>
      </c>
      <c r="AC189" s="137">
        <f>Engine!AD189</f>
        <v>0</v>
      </c>
      <c r="AD189" s="138">
        <f>Engine!AE189</f>
        <v>0</v>
      </c>
      <c r="AE189" s="133">
        <f>Engine!AF189</f>
        <v>68</v>
      </c>
      <c r="AF189" s="134">
        <f>Engine!AG189</f>
        <v>422</v>
      </c>
      <c r="AG189" s="134">
        <f>Engine!AH189</f>
        <v>70</v>
      </c>
      <c r="AH189" s="134">
        <f>Engine!AI189</f>
        <v>658</v>
      </c>
      <c r="AI189" s="134">
        <f>Engine!AJ189</f>
        <v>1120</v>
      </c>
      <c r="AJ189" s="134">
        <f>Engine!AK189</f>
        <v>746</v>
      </c>
      <c r="AK189" s="134">
        <f>Engine!AL189</f>
        <v>922</v>
      </c>
      <c r="AL189" s="135">
        <f>Engine!AM189</f>
        <v>3084</v>
      </c>
      <c r="AM189" s="139">
        <f>Engine!AN189</f>
        <v>0</v>
      </c>
      <c r="AN189" s="140">
        <f>Engine!AO189</f>
        <v>0</v>
      </c>
      <c r="AO189" s="140">
        <f>Engine!AP189</f>
        <v>0</v>
      </c>
      <c r="AP189" s="140">
        <f>Engine!AQ189</f>
        <v>0</v>
      </c>
      <c r="AQ189" s="140">
        <f>Engine!AR189</f>
        <v>0</v>
      </c>
      <c r="AR189" s="140">
        <f>Engine!AS189</f>
        <v>0</v>
      </c>
      <c r="AS189" s="140">
        <f>Engine!AT189</f>
        <v>0</v>
      </c>
      <c r="AT189" s="141">
        <f>Engine!AU189</f>
        <v>0</v>
      </c>
      <c r="AU189" s="142" t="str">
        <f>Engine!AV189</f>
        <v>Yes</v>
      </c>
      <c r="AV189" s="132" t="str">
        <f t="shared" si="2"/>
        <v/>
      </c>
    </row>
    <row r="190" spans="1:48" s="63" customFormat="1" ht="14.4" hidden="1" x14ac:dyDescent="0.3">
      <c r="A190" s="124">
        <f>Engine!A190</f>
        <v>19</v>
      </c>
      <c r="B190" s="125">
        <f>Engine!B190</f>
        <v>46312</v>
      </c>
      <c r="C190" s="126" t="str">
        <f>Engine!C190</f>
        <v>Saturday</v>
      </c>
      <c r="D190" s="126" t="str">
        <f>Engine!D190</f>
        <v>Charlotte Independence</v>
      </c>
      <c r="E190" s="127">
        <f>Engine!E190</f>
        <v>0.79166666666666696</v>
      </c>
      <c r="F190" s="128" t="str">
        <f>Engine!F190</f>
        <v>A</v>
      </c>
      <c r="G190" s="129" t="str">
        <f>Engine!G190</f>
        <v>Promo2</v>
      </c>
      <c r="H190" s="130">
        <f>Engine!I190</f>
        <v>0</v>
      </c>
      <c r="I190" s="131">
        <f>Engine!J190</f>
        <v>0</v>
      </c>
      <c r="J190" s="131">
        <f>Engine!K190</f>
        <v>0</v>
      </c>
      <c r="K190" s="131">
        <f>Engine!L190</f>
        <v>0</v>
      </c>
      <c r="L190" s="131">
        <f>Engine!M190</f>
        <v>0</v>
      </c>
      <c r="M190" s="131">
        <f>Engine!N190</f>
        <v>0</v>
      </c>
      <c r="N190" s="132">
        <f>Engine!O190</f>
        <v>0</v>
      </c>
      <c r="O190" s="133">
        <f>Engine!P190</f>
        <v>68</v>
      </c>
      <c r="P190" s="134">
        <f>Engine!Q190</f>
        <v>422</v>
      </c>
      <c r="Q190" s="134">
        <f>Engine!R190</f>
        <v>70</v>
      </c>
      <c r="R190" s="134">
        <f>Engine!S190</f>
        <v>658</v>
      </c>
      <c r="S190" s="134">
        <f>Engine!T190</f>
        <v>1120</v>
      </c>
      <c r="T190" s="134">
        <f>Engine!U190</f>
        <v>746</v>
      </c>
      <c r="U190" s="134">
        <f>Engine!V190</f>
        <v>922</v>
      </c>
      <c r="V190" s="135">
        <f>Engine!W190</f>
        <v>4006</v>
      </c>
      <c r="W190" s="136">
        <f>Engine!X190</f>
        <v>0</v>
      </c>
      <c r="X190" s="137">
        <f>Engine!Y190</f>
        <v>0</v>
      </c>
      <c r="Y190" s="137">
        <f>Engine!Z190</f>
        <v>0</v>
      </c>
      <c r="Z190" s="137">
        <f>Engine!AA190</f>
        <v>0</v>
      </c>
      <c r="AA190" s="137">
        <f>Engine!AB190</f>
        <v>0</v>
      </c>
      <c r="AB190" s="137">
        <f>Engine!AC190</f>
        <v>0</v>
      </c>
      <c r="AC190" s="137">
        <f>Engine!AD190</f>
        <v>0</v>
      </c>
      <c r="AD190" s="138">
        <f>Engine!AE190</f>
        <v>0</v>
      </c>
      <c r="AE190" s="133">
        <f>Engine!AF190</f>
        <v>68</v>
      </c>
      <c r="AF190" s="134">
        <f>Engine!AG190</f>
        <v>422</v>
      </c>
      <c r="AG190" s="134">
        <f>Engine!AH190</f>
        <v>70</v>
      </c>
      <c r="AH190" s="134">
        <f>Engine!AI190</f>
        <v>658</v>
      </c>
      <c r="AI190" s="134">
        <f>Engine!AJ190</f>
        <v>1120</v>
      </c>
      <c r="AJ190" s="134">
        <f>Engine!AK190</f>
        <v>746</v>
      </c>
      <c r="AK190" s="134">
        <f>Engine!AL190</f>
        <v>922</v>
      </c>
      <c r="AL190" s="135">
        <f>Engine!AM190</f>
        <v>3084</v>
      </c>
      <c r="AM190" s="139">
        <f>Engine!AN190</f>
        <v>0</v>
      </c>
      <c r="AN190" s="140">
        <f>Engine!AO190</f>
        <v>0</v>
      </c>
      <c r="AO190" s="140">
        <f>Engine!AP190</f>
        <v>0</v>
      </c>
      <c r="AP190" s="140">
        <f>Engine!AQ190</f>
        <v>0</v>
      </c>
      <c r="AQ190" s="140">
        <f>Engine!AR190</f>
        <v>0</v>
      </c>
      <c r="AR190" s="140">
        <f>Engine!AS190</f>
        <v>0</v>
      </c>
      <c r="AS190" s="140">
        <f>Engine!AT190</f>
        <v>0</v>
      </c>
      <c r="AT190" s="141">
        <f>Engine!AU190</f>
        <v>0</v>
      </c>
      <c r="AU190" s="142" t="str">
        <f>Engine!AV190</f>
        <v>Yes</v>
      </c>
      <c r="AV190" s="132" t="str">
        <f t="shared" si="2"/>
        <v/>
      </c>
    </row>
    <row r="191" spans="1:48" s="63" customFormat="1" ht="14.4" hidden="1" x14ac:dyDescent="0.3">
      <c r="A191" s="124">
        <f>Engine!A191</f>
        <v>19</v>
      </c>
      <c r="B191" s="125">
        <f>Engine!B191</f>
        <v>46312</v>
      </c>
      <c r="C191" s="126" t="str">
        <f>Engine!C191</f>
        <v>Saturday</v>
      </c>
      <c r="D191" s="126" t="str">
        <f>Engine!D191</f>
        <v>Charlotte Independence</v>
      </c>
      <c r="E191" s="127">
        <f>Engine!E191</f>
        <v>0.79166666666666696</v>
      </c>
      <c r="F191" s="128" t="str">
        <f>Engine!F191</f>
        <v>A</v>
      </c>
      <c r="G191" s="129" t="str">
        <f>Engine!G191</f>
        <v>Promo3</v>
      </c>
      <c r="H191" s="130">
        <f>Engine!I191</f>
        <v>0</v>
      </c>
      <c r="I191" s="131">
        <f>Engine!J191</f>
        <v>0</v>
      </c>
      <c r="J191" s="131">
        <f>Engine!K191</f>
        <v>0</v>
      </c>
      <c r="K191" s="131">
        <f>Engine!L191</f>
        <v>0</v>
      </c>
      <c r="L191" s="131">
        <f>Engine!M191</f>
        <v>0</v>
      </c>
      <c r="M191" s="131">
        <f>Engine!N191</f>
        <v>0</v>
      </c>
      <c r="N191" s="132">
        <f>Engine!O191</f>
        <v>0</v>
      </c>
      <c r="O191" s="133">
        <f>Engine!P191</f>
        <v>68</v>
      </c>
      <c r="P191" s="134">
        <f>Engine!Q191</f>
        <v>422</v>
      </c>
      <c r="Q191" s="134">
        <f>Engine!R191</f>
        <v>70</v>
      </c>
      <c r="R191" s="134">
        <f>Engine!S191</f>
        <v>658</v>
      </c>
      <c r="S191" s="134">
        <f>Engine!T191</f>
        <v>1120</v>
      </c>
      <c r="T191" s="134">
        <f>Engine!U191</f>
        <v>746</v>
      </c>
      <c r="U191" s="134">
        <f>Engine!V191</f>
        <v>922</v>
      </c>
      <c r="V191" s="135">
        <f>Engine!W191</f>
        <v>4006</v>
      </c>
      <c r="W191" s="136">
        <f>Engine!X191</f>
        <v>0</v>
      </c>
      <c r="X191" s="137">
        <f>Engine!Y191</f>
        <v>0</v>
      </c>
      <c r="Y191" s="137">
        <f>Engine!Z191</f>
        <v>0</v>
      </c>
      <c r="Z191" s="137">
        <f>Engine!AA191</f>
        <v>0</v>
      </c>
      <c r="AA191" s="137">
        <f>Engine!AB191</f>
        <v>0</v>
      </c>
      <c r="AB191" s="137">
        <f>Engine!AC191</f>
        <v>0</v>
      </c>
      <c r="AC191" s="137">
        <f>Engine!AD191</f>
        <v>0</v>
      </c>
      <c r="AD191" s="138">
        <f>Engine!AE191</f>
        <v>0</v>
      </c>
      <c r="AE191" s="133">
        <f>Engine!AF191</f>
        <v>68</v>
      </c>
      <c r="AF191" s="134">
        <f>Engine!AG191</f>
        <v>422</v>
      </c>
      <c r="AG191" s="134">
        <f>Engine!AH191</f>
        <v>70</v>
      </c>
      <c r="AH191" s="134">
        <f>Engine!AI191</f>
        <v>658</v>
      </c>
      <c r="AI191" s="134">
        <f>Engine!AJ191</f>
        <v>1120</v>
      </c>
      <c r="AJ191" s="134">
        <f>Engine!AK191</f>
        <v>746</v>
      </c>
      <c r="AK191" s="134">
        <f>Engine!AL191</f>
        <v>922</v>
      </c>
      <c r="AL191" s="135">
        <f>Engine!AM191</f>
        <v>3084</v>
      </c>
      <c r="AM191" s="139">
        <f>Engine!AN191</f>
        <v>0</v>
      </c>
      <c r="AN191" s="140">
        <f>Engine!AO191</f>
        <v>0</v>
      </c>
      <c r="AO191" s="140">
        <f>Engine!AP191</f>
        <v>0</v>
      </c>
      <c r="AP191" s="140">
        <f>Engine!AQ191</f>
        <v>0</v>
      </c>
      <c r="AQ191" s="140">
        <f>Engine!AR191</f>
        <v>0</v>
      </c>
      <c r="AR191" s="140">
        <f>Engine!AS191</f>
        <v>0</v>
      </c>
      <c r="AS191" s="140">
        <f>Engine!AT191</f>
        <v>0</v>
      </c>
      <c r="AT191" s="141">
        <f>Engine!AU191</f>
        <v>0</v>
      </c>
      <c r="AU191" s="142" t="str">
        <f>Engine!AV191</f>
        <v>Yes</v>
      </c>
      <c r="AV191" s="132" t="str">
        <f t="shared" si="2"/>
        <v/>
      </c>
    </row>
    <row r="192" spans="1:48" s="144" customFormat="1" ht="15.75" customHeight="1" thickBot="1" x14ac:dyDescent="0.35">
      <c r="A192" s="107">
        <f>Engine!A192</f>
        <v>19</v>
      </c>
      <c r="B192" s="108">
        <f>Engine!B192</f>
        <v>46312</v>
      </c>
      <c r="C192" s="109" t="str">
        <f>Engine!C192</f>
        <v>Saturday</v>
      </c>
      <c r="D192" s="109" t="str">
        <f>Engine!D192</f>
        <v>Charlotte Independence</v>
      </c>
      <c r="E192" s="110">
        <f>Engine!E192</f>
        <v>0.79166666666666696</v>
      </c>
      <c r="F192" s="111" t="str">
        <f>Engine!F192</f>
        <v>A</v>
      </c>
      <c r="G192" s="112" t="str">
        <f>Engine!G192</f>
        <v>Totals</v>
      </c>
      <c r="H192" s="113" t="s">
        <v>39</v>
      </c>
      <c r="I192" s="114" t="s">
        <v>39</v>
      </c>
      <c r="J192" s="114" t="s">
        <v>39</v>
      </c>
      <c r="K192" s="114" t="s">
        <v>39</v>
      </c>
      <c r="L192" s="114" t="s">
        <v>39</v>
      </c>
      <c r="M192" s="114" t="s">
        <v>39</v>
      </c>
      <c r="N192" s="115" t="s">
        <v>39</v>
      </c>
      <c r="O192" s="116">
        <f>Engine!P192</f>
        <v>68</v>
      </c>
      <c r="P192" s="117">
        <f>Engine!Q192</f>
        <v>422</v>
      </c>
      <c r="Q192" s="117">
        <f>Engine!R192</f>
        <v>70</v>
      </c>
      <c r="R192" s="117">
        <f>Engine!S192</f>
        <v>658</v>
      </c>
      <c r="S192" s="117">
        <f>Engine!T192</f>
        <v>1120</v>
      </c>
      <c r="T192" s="117">
        <f>Engine!U192</f>
        <v>746</v>
      </c>
      <c r="U192" s="117">
        <f>Engine!V192</f>
        <v>922</v>
      </c>
      <c r="V192" s="118">
        <f>Engine!W192</f>
        <v>4006</v>
      </c>
      <c r="W192" s="116">
        <f>Engine!X192</f>
        <v>68</v>
      </c>
      <c r="X192" s="117">
        <f>Engine!Y192</f>
        <v>422</v>
      </c>
      <c r="Y192" s="117">
        <f>Engine!Z192</f>
        <v>70</v>
      </c>
      <c r="Z192" s="117">
        <f>Engine!AA192</f>
        <v>659</v>
      </c>
      <c r="AA192" s="117">
        <f>Engine!AB192</f>
        <v>1120</v>
      </c>
      <c r="AB192" s="117">
        <f>Engine!AC192</f>
        <v>746</v>
      </c>
      <c r="AC192" s="117">
        <f>Engine!AD192</f>
        <v>922</v>
      </c>
      <c r="AD192" s="118">
        <f>Engine!AE192</f>
        <v>4007</v>
      </c>
      <c r="AE192" s="116">
        <f>Engine!AF192</f>
        <v>0</v>
      </c>
      <c r="AF192" s="117">
        <f>Engine!AG192</f>
        <v>0</v>
      </c>
      <c r="AG192" s="117">
        <f>Engine!AH192</f>
        <v>0</v>
      </c>
      <c r="AH192" s="117">
        <f>Engine!AI192</f>
        <v>-1</v>
      </c>
      <c r="AI192" s="117">
        <f>Engine!AJ192</f>
        <v>0</v>
      </c>
      <c r="AJ192" s="117">
        <f>Engine!AK192</f>
        <v>0</v>
      </c>
      <c r="AK192" s="117">
        <f>Engine!AL192</f>
        <v>0</v>
      </c>
      <c r="AL192" s="118">
        <f>Engine!AM192</f>
        <v>4006</v>
      </c>
      <c r="AM192" s="119">
        <f>Engine!AN192</f>
        <v>4420</v>
      </c>
      <c r="AN192" s="120">
        <f>Engine!AO192</f>
        <v>28960</v>
      </c>
      <c r="AO192" s="120">
        <f>Engine!AP192</f>
        <v>3430</v>
      </c>
      <c r="AP192" s="120">
        <f>Engine!AQ192</f>
        <v>31777.5</v>
      </c>
      <c r="AQ192" s="120">
        <f>Engine!AR192</f>
        <v>31108</v>
      </c>
      <c r="AR192" s="120">
        <f>Engine!AS192</f>
        <v>13725.5</v>
      </c>
      <c r="AS192" s="120">
        <f>Engine!AT192</f>
        <v>13370.5</v>
      </c>
      <c r="AT192" s="121">
        <f>Engine!AU192</f>
        <v>126791.5</v>
      </c>
      <c r="AU192" s="122" t="str">
        <f>Engine!AV192</f>
        <v>Yes</v>
      </c>
      <c r="AV192" s="123">
        <f t="shared" si="2"/>
        <v>31.642500623908159</v>
      </c>
    </row>
    <row r="193" spans="1:48" ht="15.75" customHeight="1" thickTop="1" x14ac:dyDescent="0.3">
      <c r="A193" s="124">
        <f>Engine!A193</f>
        <v>20</v>
      </c>
      <c r="B193" s="125" t="str">
        <f>Engine!B193</f>
        <v>-</v>
      </c>
      <c r="C193" s="126" t="str">
        <f>Engine!C193</f>
        <v>-</v>
      </c>
      <c r="D193" s="126" t="str">
        <f>Engine!D193</f>
        <v>-</v>
      </c>
      <c r="E193" s="127" t="str">
        <f>Engine!E193</f>
        <v>-</v>
      </c>
      <c r="F193" s="128" t="str">
        <f>Engine!F193</f>
        <v>B</v>
      </c>
      <c r="G193" s="129" t="str">
        <f>Engine!G193</f>
        <v>Season</v>
      </c>
      <c r="H193" s="130">
        <f>Engine!I193</f>
        <v>65</v>
      </c>
      <c r="I193" s="131">
        <f>Engine!J193</f>
        <v>55</v>
      </c>
      <c r="J193" s="131">
        <f>Engine!K193</f>
        <v>49</v>
      </c>
      <c r="K193" s="131">
        <f>Engine!L193</f>
        <v>39</v>
      </c>
      <c r="L193" s="131">
        <f>Engine!M193</f>
        <v>23</v>
      </c>
      <c r="M193" s="131">
        <f>Engine!N193</f>
        <v>15</v>
      </c>
      <c r="N193" s="132">
        <f>Engine!O193</f>
        <v>12</v>
      </c>
      <c r="O193" s="133">
        <f>Engine!P193</f>
        <v>17</v>
      </c>
      <c r="P193" s="134">
        <f>Engine!Q193</f>
        <v>119</v>
      </c>
      <c r="Q193" s="134">
        <f>Engine!R193</f>
        <v>34</v>
      </c>
      <c r="R193" s="134">
        <f>Engine!S193</f>
        <v>298</v>
      </c>
      <c r="S193" s="134">
        <f>Engine!T193</f>
        <v>724</v>
      </c>
      <c r="T193" s="134">
        <f>Engine!U193</f>
        <v>350</v>
      </c>
      <c r="U193" s="134">
        <f>Engine!V193</f>
        <v>614</v>
      </c>
      <c r="V193" s="135">
        <f>Engine!W193</f>
        <v>2156</v>
      </c>
      <c r="W193" s="136">
        <f>Engine!X193</f>
        <v>0</v>
      </c>
      <c r="X193" s="137">
        <f>Engine!Y193</f>
        <v>0</v>
      </c>
      <c r="Y193" s="137">
        <f>Engine!Z193</f>
        <v>0</v>
      </c>
      <c r="Z193" s="137">
        <f>Engine!AA193</f>
        <v>0</v>
      </c>
      <c r="AA193" s="137">
        <f>Engine!AB193</f>
        <v>0</v>
      </c>
      <c r="AB193" s="137">
        <f>Engine!AC193</f>
        <v>0</v>
      </c>
      <c r="AC193" s="137">
        <f>Engine!AD193</f>
        <v>0</v>
      </c>
      <c r="AD193" s="138">
        <f>Engine!AE193</f>
        <v>0</v>
      </c>
      <c r="AE193" s="133">
        <f>Engine!AF193</f>
        <v>17</v>
      </c>
      <c r="AF193" s="134">
        <f>Engine!AG193</f>
        <v>119</v>
      </c>
      <c r="AG193" s="134">
        <f>Engine!AH193</f>
        <v>34</v>
      </c>
      <c r="AH193" s="134">
        <f>Engine!AI193</f>
        <v>298</v>
      </c>
      <c r="AI193" s="134">
        <f>Engine!AJ193</f>
        <v>724</v>
      </c>
      <c r="AJ193" s="134">
        <f>Engine!AK193</f>
        <v>350</v>
      </c>
      <c r="AK193" s="134">
        <f>Engine!AL193</f>
        <v>614</v>
      </c>
      <c r="AL193" s="135">
        <f>Engine!AM193</f>
        <v>1542</v>
      </c>
      <c r="AM193" s="139">
        <f>Engine!AN193</f>
        <v>0</v>
      </c>
      <c r="AN193" s="140">
        <f>Engine!AO193</f>
        <v>0</v>
      </c>
      <c r="AO193" s="140">
        <f>Engine!AP193</f>
        <v>0</v>
      </c>
      <c r="AP193" s="140">
        <f>Engine!AQ193</f>
        <v>0</v>
      </c>
      <c r="AQ193" s="140">
        <f>Engine!AR193</f>
        <v>0</v>
      </c>
      <c r="AR193" s="140">
        <f>Engine!AS193</f>
        <v>0</v>
      </c>
      <c r="AS193" s="140">
        <f>Engine!AT193</f>
        <v>0</v>
      </c>
      <c r="AT193" s="141">
        <f>Engine!AU193</f>
        <v>0</v>
      </c>
      <c r="AU193" s="142" t="str">
        <f>Engine!AV193</f>
        <v>No</v>
      </c>
      <c r="AV193" s="132" t="str">
        <f t="shared" si="2"/>
        <v/>
      </c>
    </row>
    <row r="194" spans="1:48" s="145" customFormat="1" ht="12.75" customHeight="1" x14ac:dyDescent="0.3">
      <c r="A194" s="124">
        <f>Engine!A194</f>
        <v>20</v>
      </c>
      <c r="B194" s="125" t="str">
        <f>Engine!B194</f>
        <v>-</v>
      </c>
      <c r="C194" s="126" t="str">
        <f>Engine!C194</f>
        <v>-</v>
      </c>
      <c r="D194" s="126" t="str">
        <f>Engine!D194</f>
        <v>-</v>
      </c>
      <c r="E194" s="127" t="str">
        <f>Engine!E194</f>
        <v>-</v>
      </c>
      <c r="F194" s="128" t="str">
        <f>Engine!F194</f>
        <v>B</v>
      </c>
      <c r="G194" s="129" t="str">
        <f>Engine!G194</f>
        <v>Group</v>
      </c>
      <c r="H194" s="130">
        <f>Engine!I194</f>
        <v>75</v>
      </c>
      <c r="I194" s="131">
        <f>Engine!J194</f>
        <v>63</v>
      </c>
      <c r="J194" s="131">
        <f>Engine!K194</f>
        <v>56.5</v>
      </c>
      <c r="K194" s="131">
        <f>Engine!L194</f>
        <v>45</v>
      </c>
      <c r="L194" s="131">
        <f>Engine!M194</f>
        <v>26.5</v>
      </c>
      <c r="M194" s="131">
        <f>Engine!N194</f>
        <v>17.5</v>
      </c>
      <c r="N194" s="132">
        <f>Engine!O194</f>
        <v>14</v>
      </c>
      <c r="O194" s="133">
        <f>Engine!P194</f>
        <v>17</v>
      </c>
      <c r="P194" s="134">
        <f>Engine!Q194</f>
        <v>119</v>
      </c>
      <c r="Q194" s="134">
        <f>Engine!R194</f>
        <v>34</v>
      </c>
      <c r="R194" s="134">
        <f>Engine!S194</f>
        <v>298</v>
      </c>
      <c r="S194" s="134">
        <f>Engine!T194</f>
        <v>724</v>
      </c>
      <c r="T194" s="134">
        <f>Engine!U194</f>
        <v>350</v>
      </c>
      <c r="U194" s="134">
        <f>Engine!V194</f>
        <v>614</v>
      </c>
      <c r="V194" s="135">
        <f>Engine!W194</f>
        <v>2156</v>
      </c>
      <c r="W194" s="136">
        <f>Engine!X194</f>
        <v>0</v>
      </c>
      <c r="X194" s="137">
        <f>Engine!Y194</f>
        <v>0</v>
      </c>
      <c r="Y194" s="137">
        <f>Engine!Z194</f>
        <v>0</v>
      </c>
      <c r="Z194" s="137">
        <f>Engine!AA194</f>
        <v>0</v>
      </c>
      <c r="AA194" s="137">
        <f>Engine!AB194</f>
        <v>0</v>
      </c>
      <c r="AB194" s="137">
        <f>Engine!AC194</f>
        <v>0</v>
      </c>
      <c r="AC194" s="137">
        <f>Engine!AD194</f>
        <v>0</v>
      </c>
      <c r="AD194" s="138">
        <f>Engine!AE194</f>
        <v>0</v>
      </c>
      <c r="AE194" s="133">
        <f>Engine!AF194</f>
        <v>17</v>
      </c>
      <c r="AF194" s="134">
        <f>Engine!AG194</f>
        <v>119</v>
      </c>
      <c r="AG194" s="134">
        <f>Engine!AH194</f>
        <v>34</v>
      </c>
      <c r="AH194" s="134">
        <f>Engine!AI194</f>
        <v>298</v>
      </c>
      <c r="AI194" s="134">
        <f>Engine!AJ194</f>
        <v>724</v>
      </c>
      <c r="AJ194" s="134">
        <f>Engine!AK194</f>
        <v>350</v>
      </c>
      <c r="AK194" s="134">
        <f>Engine!AL194</f>
        <v>614</v>
      </c>
      <c r="AL194" s="135">
        <f>Engine!AM194</f>
        <v>1542</v>
      </c>
      <c r="AM194" s="139">
        <f>Engine!AN194</f>
        <v>0</v>
      </c>
      <c r="AN194" s="140">
        <f>Engine!AO194</f>
        <v>0</v>
      </c>
      <c r="AO194" s="140">
        <f>Engine!AP194</f>
        <v>0</v>
      </c>
      <c r="AP194" s="140">
        <f>Engine!AQ194</f>
        <v>0</v>
      </c>
      <c r="AQ194" s="140">
        <f>Engine!AR194</f>
        <v>0</v>
      </c>
      <c r="AR194" s="140">
        <f>Engine!AS194</f>
        <v>0</v>
      </c>
      <c r="AS194" s="140">
        <f>Engine!AT194</f>
        <v>0</v>
      </c>
      <c r="AT194" s="141">
        <f>Engine!AU194</f>
        <v>0</v>
      </c>
      <c r="AU194" s="142" t="str">
        <f>Engine!AV194</f>
        <v>No</v>
      </c>
      <c r="AV194" s="132" t="str">
        <f t="shared" si="2"/>
        <v/>
      </c>
    </row>
    <row r="195" spans="1:48" s="145" customFormat="1" ht="12.75" customHeight="1" x14ac:dyDescent="0.3">
      <c r="A195" s="124">
        <f>Engine!A195</f>
        <v>20</v>
      </c>
      <c r="B195" s="125" t="str">
        <f>Engine!B195</f>
        <v>-</v>
      </c>
      <c r="C195" s="126" t="str">
        <f>Engine!C195</f>
        <v>-</v>
      </c>
      <c r="D195" s="126" t="str">
        <f>Engine!D195</f>
        <v>-</v>
      </c>
      <c r="E195" s="127" t="str">
        <f>Engine!E195</f>
        <v>-</v>
      </c>
      <c r="F195" s="128" t="str">
        <f>Engine!F195</f>
        <v>B</v>
      </c>
      <c r="G195" s="129" t="str">
        <f>Engine!G195</f>
        <v>Single</v>
      </c>
      <c r="H195" s="130">
        <f>Engine!I195</f>
        <v>81.5</v>
      </c>
      <c r="I195" s="131">
        <f>Engine!J195</f>
        <v>69</v>
      </c>
      <c r="J195" s="131">
        <f>Engine!K195</f>
        <v>61.5</v>
      </c>
      <c r="K195" s="131">
        <f>Engine!L195</f>
        <v>49</v>
      </c>
      <c r="L195" s="131">
        <f>Engine!M195</f>
        <v>29</v>
      </c>
      <c r="M195" s="131">
        <f>Engine!N195</f>
        <v>19</v>
      </c>
      <c r="N195" s="132">
        <f>Engine!O195</f>
        <v>15</v>
      </c>
      <c r="O195" s="133">
        <f>Engine!P195</f>
        <v>17</v>
      </c>
      <c r="P195" s="134">
        <f>Engine!Q195</f>
        <v>119</v>
      </c>
      <c r="Q195" s="134">
        <f>Engine!R195</f>
        <v>34</v>
      </c>
      <c r="R195" s="134">
        <f>Engine!S195</f>
        <v>298</v>
      </c>
      <c r="S195" s="134">
        <f>Engine!T195</f>
        <v>724</v>
      </c>
      <c r="T195" s="134">
        <f>Engine!U195</f>
        <v>350</v>
      </c>
      <c r="U195" s="134">
        <f>Engine!V195</f>
        <v>614</v>
      </c>
      <c r="V195" s="135">
        <f>Engine!W195</f>
        <v>2156</v>
      </c>
      <c r="W195" s="136">
        <f>Engine!X195</f>
        <v>0</v>
      </c>
      <c r="X195" s="137">
        <f>Engine!Y195</f>
        <v>0</v>
      </c>
      <c r="Y195" s="137">
        <f>Engine!Z195</f>
        <v>0</v>
      </c>
      <c r="Z195" s="137">
        <f>Engine!AA195</f>
        <v>0</v>
      </c>
      <c r="AA195" s="137">
        <f>Engine!AB195</f>
        <v>0</v>
      </c>
      <c r="AB195" s="137">
        <f>Engine!AC195</f>
        <v>0</v>
      </c>
      <c r="AC195" s="137">
        <f>Engine!AD195</f>
        <v>0</v>
      </c>
      <c r="AD195" s="138">
        <f>Engine!AE195</f>
        <v>0</v>
      </c>
      <c r="AE195" s="133">
        <f>Engine!AF195</f>
        <v>17</v>
      </c>
      <c r="AF195" s="134">
        <f>Engine!AG195</f>
        <v>119</v>
      </c>
      <c r="AG195" s="134">
        <f>Engine!AH195</f>
        <v>34</v>
      </c>
      <c r="AH195" s="134">
        <f>Engine!AI195</f>
        <v>298</v>
      </c>
      <c r="AI195" s="134">
        <f>Engine!AJ195</f>
        <v>724</v>
      </c>
      <c r="AJ195" s="134">
        <f>Engine!AK195</f>
        <v>350</v>
      </c>
      <c r="AK195" s="134">
        <f>Engine!AL195</f>
        <v>614</v>
      </c>
      <c r="AL195" s="135">
        <f>Engine!AM195</f>
        <v>1542</v>
      </c>
      <c r="AM195" s="139">
        <f>Engine!AN195</f>
        <v>0</v>
      </c>
      <c r="AN195" s="140">
        <f>Engine!AO195</f>
        <v>0</v>
      </c>
      <c r="AO195" s="140">
        <f>Engine!AP195</f>
        <v>0</v>
      </c>
      <c r="AP195" s="140">
        <f>Engine!AQ195</f>
        <v>0</v>
      </c>
      <c r="AQ195" s="140">
        <f>Engine!AR195</f>
        <v>0</v>
      </c>
      <c r="AR195" s="140">
        <f>Engine!AS195</f>
        <v>0</v>
      </c>
      <c r="AS195" s="140">
        <f>Engine!AT195</f>
        <v>0</v>
      </c>
      <c r="AT195" s="141">
        <f>Engine!AU195</f>
        <v>0</v>
      </c>
      <c r="AU195" s="142" t="str">
        <f>Engine!AV195</f>
        <v>No</v>
      </c>
      <c r="AV195" s="132" t="str">
        <f t="shared" ref="AV195:AV242" si="3">IFERROR(AT195/AD195,"")</f>
        <v/>
      </c>
    </row>
    <row r="196" spans="1:48" ht="14.4" x14ac:dyDescent="0.3">
      <c r="A196" s="124">
        <f>Engine!A196</f>
        <v>20</v>
      </c>
      <c r="B196" s="125" t="str">
        <f>Engine!B196</f>
        <v>-</v>
      </c>
      <c r="C196" s="126" t="str">
        <f>Engine!C196</f>
        <v>-</v>
      </c>
      <c r="D196" s="126" t="str">
        <f>Engine!D196</f>
        <v>-</v>
      </c>
      <c r="E196" s="127" t="str">
        <f>Engine!E196</f>
        <v>-</v>
      </c>
      <c r="F196" s="128" t="str">
        <f>Engine!F196</f>
        <v>B</v>
      </c>
      <c r="G196" s="129" t="str">
        <f>Engine!G196</f>
        <v>Matchday</v>
      </c>
      <c r="H196" s="130">
        <f>Engine!I196</f>
        <v>88</v>
      </c>
      <c r="I196" s="131">
        <f>Engine!J196</f>
        <v>74.5</v>
      </c>
      <c r="J196" s="131">
        <f>Engine!K196</f>
        <v>66</v>
      </c>
      <c r="K196" s="131">
        <f>Engine!L196</f>
        <v>52.5</v>
      </c>
      <c r="L196" s="131">
        <f>Engine!M196</f>
        <v>31</v>
      </c>
      <c r="M196" s="131">
        <f>Engine!N196</f>
        <v>20.5</v>
      </c>
      <c r="N196" s="132">
        <f>Engine!O196</f>
        <v>16</v>
      </c>
      <c r="O196" s="133">
        <f>Engine!P196</f>
        <v>17</v>
      </c>
      <c r="P196" s="134">
        <f>Engine!Q196</f>
        <v>119</v>
      </c>
      <c r="Q196" s="134">
        <f>Engine!R196</f>
        <v>34</v>
      </c>
      <c r="R196" s="134">
        <f>Engine!S196</f>
        <v>298</v>
      </c>
      <c r="S196" s="134">
        <f>Engine!T196</f>
        <v>724</v>
      </c>
      <c r="T196" s="134">
        <f>Engine!U196</f>
        <v>350</v>
      </c>
      <c r="U196" s="134">
        <f>Engine!V196</f>
        <v>614</v>
      </c>
      <c r="V196" s="135">
        <f>Engine!W196</f>
        <v>2156</v>
      </c>
      <c r="W196" s="136">
        <f>Engine!X196</f>
        <v>0</v>
      </c>
      <c r="X196" s="137">
        <f>Engine!Y196</f>
        <v>0</v>
      </c>
      <c r="Y196" s="137">
        <f>Engine!Z196</f>
        <v>0</v>
      </c>
      <c r="Z196" s="137">
        <f>Engine!AA196</f>
        <v>0</v>
      </c>
      <c r="AA196" s="137">
        <f>Engine!AB196</f>
        <v>0</v>
      </c>
      <c r="AB196" s="137">
        <f>Engine!AC196</f>
        <v>0</v>
      </c>
      <c r="AC196" s="137">
        <f>Engine!AD196</f>
        <v>0</v>
      </c>
      <c r="AD196" s="138">
        <f>Engine!AE196</f>
        <v>0</v>
      </c>
      <c r="AE196" s="133">
        <f>Engine!AF196</f>
        <v>17</v>
      </c>
      <c r="AF196" s="134">
        <f>Engine!AG196</f>
        <v>119</v>
      </c>
      <c r="AG196" s="134">
        <f>Engine!AH196</f>
        <v>34</v>
      </c>
      <c r="AH196" s="134">
        <f>Engine!AI196</f>
        <v>298</v>
      </c>
      <c r="AI196" s="134">
        <f>Engine!AJ196</f>
        <v>724</v>
      </c>
      <c r="AJ196" s="134">
        <f>Engine!AK196</f>
        <v>350</v>
      </c>
      <c r="AK196" s="134">
        <f>Engine!AL196</f>
        <v>614</v>
      </c>
      <c r="AL196" s="135">
        <f>Engine!AM196</f>
        <v>1542</v>
      </c>
      <c r="AM196" s="139">
        <f>Engine!AN196</f>
        <v>0</v>
      </c>
      <c r="AN196" s="140">
        <f>Engine!AO196</f>
        <v>0</v>
      </c>
      <c r="AO196" s="140">
        <f>Engine!AP196</f>
        <v>0</v>
      </c>
      <c r="AP196" s="140">
        <f>Engine!AQ196</f>
        <v>0</v>
      </c>
      <c r="AQ196" s="140">
        <f>Engine!AR196</f>
        <v>0</v>
      </c>
      <c r="AR196" s="140">
        <f>Engine!AS196</f>
        <v>0</v>
      </c>
      <c r="AS196" s="140">
        <f>Engine!AT196</f>
        <v>0</v>
      </c>
      <c r="AT196" s="141">
        <f>Engine!AU196</f>
        <v>0</v>
      </c>
      <c r="AU196" s="142" t="str">
        <f>Engine!AV196</f>
        <v>No</v>
      </c>
      <c r="AV196" s="132" t="str">
        <f t="shared" si="3"/>
        <v/>
      </c>
    </row>
    <row r="197" spans="1:48" ht="14.4" hidden="1" x14ac:dyDescent="0.3">
      <c r="A197" s="124">
        <f>Engine!A197</f>
        <v>20</v>
      </c>
      <c r="B197" s="125" t="str">
        <f>Engine!B197</f>
        <v>-</v>
      </c>
      <c r="C197" s="126" t="str">
        <f>Engine!C197</f>
        <v>-</v>
      </c>
      <c r="D197" s="126" t="str">
        <f>Engine!D197</f>
        <v>-</v>
      </c>
      <c r="E197" s="127" t="str">
        <f>Engine!E197</f>
        <v>-</v>
      </c>
      <c r="F197" s="128" t="str">
        <f>Engine!F197</f>
        <v>B</v>
      </c>
      <c r="G197" s="129" t="str">
        <f>Engine!G197</f>
        <v>Sponsor</v>
      </c>
      <c r="H197" s="130">
        <f>Engine!I197</f>
        <v>65</v>
      </c>
      <c r="I197" s="131">
        <f>Engine!J197</f>
        <v>55</v>
      </c>
      <c r="J197" s="131">
        <f>Engine!K197</f>
        <v>49</v>
      </c>
      <c r="K197" s="131">
        <f>Engine!L197</f>
        <v>39</v>
      </c>
      <c r="L197" s="131">
        <f>Engine!M197</f>
        <v>23</v>
      </c>
      <c r="M197" s="131">
        <f>Engine!N197</f>
        <v>15</v>
      </c>
      <c r="N197" s="132">
        <f>Engine!O197</f>
        <v>12</v>
      </c>
      <c r="O197" s="133">
        <f>Engine!P197</f>
        <v>17</v>
      </c>
      <c r="P197" s="134">
        <f>Engine!Q197</f>
        <v>119</v>
      </c>
      <c r="Q197" s="134">
        <f>Engine!R197</f>
        <v>34</v>
      </c>
      <c r="R197" s="134">
        <f>Engine!S197</f>
        <v>298</v>
      </c>
      <c r="S197" s="134">
        <f>Engine!T197</f>
        <v>724</v>
      </c>
      <c r="T197" s="134">
        <f>Engine!U197</f>
        <v>350</v>
      </c>
      <c r="U197" s="134">
        <f>Engine!V197</f>
        <v>614</v>
      </c>
      <c r="V197" s="135">
        <f>Engine!W197</f>
        <v>2156</v>
      </c>
      <c r="W197" s="136">
        <f>Engine!X197</f>
        <v>0</v>
      </c>
      <c r="X197" s="137">
        <f>Engine!Y197</f>
        <v>0</v>
      </c>
      <c r="Y197" s="137">
        <f>Engine!Z197</f>
        <v>0</v>
      </c>
      <c r="Z197" s="137">
        <f>Engine!AA197</f>
        <v>0</v>
      </c>
      <c r="AA197" s="137">
        <f>Engine!AB197</f>
        <v>0</v>
      </c>
      <c r="AB197" s="137">
        <f>Engine!AC197</f>
        <v>0</v>
      </c>
      <c r="AC197" s="137">
        <f>Engine!AD197</f>
        <v>0</v>
      </c>
      <c r="AD197" s="138">
        <f>Engine!AE197</f>
        <v>0</v>
      </c>
      <c r="AE197" s="133">
        <f>Engine!AF197</f>
        <v>17</v>
      </c>
      <c r="AF197" s="134">
        <f>Engine!AG197</f>
        <v>119</v>
      </c>
      <c r="AG197" s="134">
        <f>Engine!AH197</f>
        <v>34</v>
      </c>
      <c r="AH197" s="134">
        <f>Engine!AI197</f>
        <v>298</v>
      </c>
      <c r="AI197" s="134">
        <f>Engine!AJ197</f>
        <v>724</v>
      </c>
      <c r="AJ197" s="134">
        <f>Engine!AK197</f>
        <v>350</v>
      </c>
      <c r="AK197" s="134">
        <f>Engine!AL197</f>
        <v>614</v>
      </c>
      <c r="AL197" s="135">
        <f>Engine!AM197</f>
        <v>1542</v>
      </c>
      <c r="AM197" s="139">
        <f>Engine!AN197</f>
        <v>0</v>
      </c>
      <c r="AN197" s="140">
        <f>Engine!AO197</f>
        <v>0</v>
      </c>
      <c r="AO197" s="140">
        <f>Engine!AP197</f>
        <v>0</v>
      </c>
      <c r="AP197" s="140">
        <f>Engine!AQ197</f>
        <v>0</v>
      </c>
      <c r="AQ197" s="140">
        <f>Engine!AR197</f>
        <v>0</v>
      </c>
      <c r="AR197" s="140">
        <f>Engine!AS197</f>
        <v>0</v>
      </c>
      <c r="AS197" s="140">
        <f>Engine!AT197</f>
        <v>0</v>
      </c>
      <c r="AT197" s="141">
        <f>Engine!AU197</f>
        <v>0</v>
      </c>
      <c r="AU197" s="142" t="str">
        <f>Engine!AV197</f>
        <v>No</v>
      </c>
      <c r="AV197" s="132" t="str">
        <f t="shared" si="3"/>
        <v/>
      </c>
    </row>
    <row r="198" spans="1:48" ht="14.4" hidden="1" x14ac:dyDescent="0.3">
      <c r="A198" s="124">
        <f>Engine!A198</f>
        <v>20</v>
      </c>
      <c r="B198" s="125" t="str">
        <f>Engine!B198</f>
        <v>-</v>
      </c>
      <c r="C198" s="126" t="str">
        <f>Engine!C198</f>
        <v>-</v>
      </c>
      <c r="D198" s="126" t="str">
        <f>Engine!D198</f>
        <v>-</v>
      </c>
      <c r="E198" s="127" t="str">
        <f>Engine!E198</f>
        <v>-</v>
      </c>
      <c r="F198" s="128" t="str">
        <f>Engine!F198</f>
        <v>B</v>
      </c>
      <c r="G198" s="129" t="str">
        <f>Engine!G198</f>
        <v>Comp</v>
      </c>
      <c r="H198" s="130">
        <f>Engine!I198</f>
        <v>0</v>
      </c>
      <c r="I198" s="131">
        <f>Engine!J198</f>
        <v>0</v>
      </c>
      <c r="J198" s="131">
        <f>Engine!K198</f>
        <v>0</v>
      </c>
      <c r="K198" s="131">
        <f>Engine!L198</f>
        <v>0</v>
      </c>
      <c r="L198" s="131">
        <f>Engine!M198</f>
        <v>0</v>
      </c>
      <c r="M198" s="131">
        <f>Engine!N198</f>
        <v>0</v>
      </c>
      <c r="N198" s="132">
        <f>Engine!O198</f>
        <v>0</v>
      </c>
      <c r="O198" s="133">
        <f>Engine!P198</f>
        <v>17</v>
      </c>
      <c r="P198" s="134">
        <f>Engine!Q198</f>
        <v>119</v>
      </c>
      <c r="Q198" s="134">
        <f>Engine!R198</f>
        <v>34</v>
      </c>
      <c r="R198" s="134">
        <f>Engine!S198</f>
        <v>298</v>
      </c>
      <c r="S198" s="134">
        <f>Engine!T198</f>
        <v>724</v>
      </c>
      <c r="T198" s="134">
        <f>Engine!U198</f>
        <v>350</v>
      </c>
      <c r="U198" s="134">
        <f>Engine!V198</f>
        <v>614</v>
      </c>
      <c r="V198" s="135">
        <f>Engine!W198</f>
        <v>2156</v>
      </c>
      <c r="W198" s="136">
        <f>Engine!X198</f>
        <v>0</v>
      </c>
      <c r="X198" s="137">
        <f>Engine!Y198</f>
        <v>0</v>
      </c>
      <c r="Y198" s="137">
        <f>Engine!Z198</f>
        <v>0</v>
      </c>
      <c r="Z198" s="137">
        <f>Engine!AA198</f>
        <v>0</v>
      </c>
      <c r="AA198" s="137">
        <f>Engine!AB198</f>
        <v>0</v>
      </c>
      <c r="AB198" s="137">
        <f>Engine!AC198</f>
        <v>0</v>
      </c>
      <c r="AC198" s="137">
        <f>Engine!AD198</f>
        <v>0</v>
      </c>
      <c r="AD198" s="138">
        <f>Engine!AE198</f>
        <v>0</v>
      </c>
      <c r="AE198" s="133">
        <f>Engine!AF198</f>
        <v>17</v>
      </c>
      <c r="AF198" s="134">
        <f>Engine!AG198</f>
        <v>119</v>
      </c>
      <c r="AG198" s="134">
        <f>Engine!AH198</f>
        <v>34</v>
      </c>
      <c r="AH198" s="134">
        <f>Engine!AI198</f>
        <v>298</v>
      </c>
      <c r="AI198" s="134">
        <f>Engine!AJ198</f>
        <v>724</v>
      </c>
      <c r="AJ198" s="134">
        <f>Engine!AK198</f>
        <v>350</v>
      </c>
      <c r="AK198" s="134">
        <f>Engine!AL198</f>
        <v>614</v>
      </c>
      <c r="AL198" s="135">
        <f>Engine!AM198</f>
        <v>1542</v>
      </c>
      <c r="AM198" s="139">
        <f>Engine!AN198</f>
        <v>0</v>
      </c>
      <c r="AN198" s="140">
        <f>Engine!AO198</f>
        <v>0</v>
      </c>
      <c r="AO198" s="140">
        <f>Engine!AP198</f>
        <v>0</v>
      </c>
      <c r="AP198" s="140">
        <f>Engine!AQ198</f>
        <v>0</v>
      </c>
      <c r="AQ198" s="140">
        <f>Engine!AR198</f>
        <v>0</v>
      </c>
      <c r="AR198" s="140">
        <f>Engine!AS198</f>
        <v>0</v>
      </c>
      <c r="AS198" s="140">
        <f>Engine!AT198</f>
        <v>0</v>
      </c>
      <c r="AT198" s="141">
        <f>Engine!AU198</f>
        <v>0</v>
      </c>
      <c r="AU198" s="142" t="str">
        <f>Engine!AV198</f>
        <v>No</v>
      </c>
      <c r="AV198" s="132" t="str">
        <f t="shared" si="3"/>
        <v/>
      </c>
    </row>
    <row r="199" spans="1:48" ht="14.4" hidden="1" x14ac:dyDescent="0.3">
      <c r="A199" s="124">
        <f>Engine!A199</f>
        <v>20</v>
      </c>
      <c r="B199" s="125" t="str">
        <f>Engine!B199</f>
        <v>-</v>
      </c>
      <c r="C199" s="126" t="str">
        <f>Engine!C199</f>
        <v>-</v>
      </c>
      <c r="D199" s="126" t="str">
        <f>Engine!D199</f>
        <v>-</v>
      </c>
      <c r="E199" s="127" t="str">
        <f>Engine!E199</f>
        <v>-</v>
      </c>
      <c r="F199" s="128" t="str">
        <f>Engine!F199</f>
        <v>B</v>
      </c>
      <c r="G199" s="129" t="str">
        <f>Engine!G199</f>
        <v>Promo1</v>
      </c>
      <c r="H199" s="130">
        <f>Engine!I199</f>
        <v>0</v>
      </c>
      <c r="I199" s="131">
        <f>Engine!J199</f>
        <v>0</v>
      </c>
      <c r="J199" s="131">
        <f>Engine!K199</f>
        <v>0</v>
      </c>
      <c r="K199" s="131">
        <f>Engine!L199</f>
        <v>0</v>
      </c>
      <c r="L199" s="131">
        <f>Engine!M199</f>
        <v>0</v>
      </c>
      <c r="M199" s="131">
        <f>Engine!N199</f>
        <v>0</v>
      </c>
      <c r="N199" s="132">
        <f>Engine!O199</f>
        <v>0</v>
      </c>
      <c r="O199" s="133">
        <f>Engine!P199</f>
        <v>17</v>
      </c>
      <c r="P199" s="134">
        <f>Engine!Q199</f>
        <v>119</v>
      </c>
      <c r="Q199" s="134">
        <f>Engine!R199</f>
        <v>34</v>
      </c>
      <c r="R199" s="134">
        <f>Engine!S199</f>
        <v>298</v>
      </c>
      <c r="S199" s="134">
        <f>Engine!T199</f>
        <v>724</v>
      </c>
      <c r="T199" s="134">
        <f>Engine!U199</f>
        <v>350</v>
      </c>
      <c r="U199" s="134">
        <f>Engine!V199</f>
        <v>614</v>
      </c>
      <c r="V199" s="135">
        <f>Engine!W199</f>
        <v>2156</v>
      </c>
      <c r="W199" s="136">
        <f>Engine!X199</f>
        <v>0</v>
      </c>
      <c r="X199" s="137">
        <f>Engine!Y199</f>
        <v>0</v>
      </c>
      <c r="Y199" s="137">
        <f>Engine!Z199</f>
        <v>0</v>
      </c>
      <c r="Z199" s="137">
        <f>Engine!AA199</f>
        <v>0</v>
      </c>
      <c r="AA199" s="137">
        <f>Engine!AB199</f>
        <v>0</v>
      </c>
      <c r="AB199" s="137">
        <f>Engine!AC199</f>
        <v>0</v>
      </c>
      <c r="AC199" s="137">
        <f>Engine!AD199</f>
        <v>0</v>
      </c>
      <c r="AD199" s="138">
        <f>Engine!AE199</f>
        <v>0</v>
      </c>
      <c r="AE199" s="133">
        <f>Engine!AF199</f>
        <v>17</v>
      </c>
      <c r="AF199" s="134">
        <f>Engine!AG199</f>
        <v>119</v>
      </c>
      <c r="AG199" s="134">
        <f>Engine!AH199</f>
        <v>34</v>
      </c>
      <c r="AH199" s="134">
        <f>Engine!AI199</f>
        <v>298</v>
      </c>
      <c r="AI199" s="134">
        <f>Engine!AJ199</f>
        <v>724</v>
      </c>
      <c r="AJ199" s="134">
        <f>Engine!AK199</f>
        <v>350</v>
      </c>
      <c r="AK199" s="134">
        <f>Engine!AL199</f>
        <v>614</v>
      </c>
      <c r="AL199" s="135">
        <f>Engine!AM199</f>
        <v>1542</v>
      </c>
      <c r="AM199" s="139">
        <f>Engine!AN199</f>
        <v>0</v>
      </c>
      <c r="AN199" s="140">
        <f>Engine!AO199</f>
        <v>0</v>
      </c>
      <c r="AO199" s="140">
        <f>Engine!AP199</f>
        <v>0</v>
      </c>
      <c r="AP199" s="140">
        <f>Engine!AQ199</f>
        <v>0</v>
      </c>
      <c r="AQ199" s="140">
        <f>Engine!AR199</f>
        <v>0</v>
      </c>
      <c r="AR199" s="140">
        <f>Engine!AS199</f>
        <v>0</v>
      </c>
      <c r="AS199" s="140">
        <f>Engine!AT199</f>
        <v>0</v>
      </c>
      <c r="AT199" s="141">
        <f>Engine!AU199</f>
        <v>0</v>
      </c>
      <c r="AU199" s="142" t="str">
        <f>Engine!AV199</f>
        <v>No</v>
      </c>
      <c r="AV199" s="132" t="str">
        <f t="shared" si="3"/>
        <v/>
      </c>
    </row>
    <row r="200" spans="1:48" ht="14.4" hidden="1" x14ac:dyDescent="0.3">
      <c r="A200" s="124">
        <f>Engine!A200</f>
        <v>20</v>
      </c>
      <c r="B200" s="125" t="str">
        <f>Engine!B200</f>
        <v>-</v>
      </c>
      <c r="C200" s="126" t="str">
        <f>Engine!C200</f>
        <v>-</v>
      </c>
      <c r="D200" s="126" t="str">
        <f>Engine!D200</f>
        <v>-</v>
      </c>
      <c r="E200" s="127" t="str">
        <f>Engine!E200</f>
        <v>-</v>
      </c>
      <c r="F200" s="128" t="str">
        <f>Engine!F200</f>
        <v>B</v>
      </c>
      <c r="G200" s="129" t="str">
        <f>Engine!G200</f>
        <v>Promo2</v>
      </c>
      <c r="H200" s="130">
        <f>Engine!I200</f>
        <v>0</v>
      </c>
      <c r="I200" s="131">
        <f>Engine!J200</f>
        <v>0</v>
      </c>
      <c r="J200" s="131">
        <f>Engine!K200</f>
        <v>0</v>
      </c>
      <c r="K200" s="131">
        <f>Engine!L200</f>
        <v>0</v>
      </c>
      <c r="L200" s="131">
        <f>Engine!M200</f>
        <v>0</v>
      </c>
      <c r="M200" s="131">
        <f>Engine!N200</f>
        <v>0</v>
      </c>
      <c r="N200" s="132">
        <f>Engine!O200</f>
        <v>0</v>
      </c>
      <c r="O200" s="133">
        <f>Engine!P200</f>
        <v>17</v>
      </c>
      <c r="P200" s="134">
        <f>Engine!Q200</f>
        <v>119</v>
      </c>
      <c r="Q200" s="134">
        <f>Engine!R200</f>
        <v>34</v>
      </c>
      <c r="R200" s="134">
        <f>Engine!S200</f>
        <v>298</v>
      </c>
      <c r="S200" s="134">
        <f>Engine!T200</f>
        <v>724</v>
      </c>
      <c r="T200" s="134">
        <f>Engine!U200</f>
        <v>350</v>
      </c>
      <c r="U200" s="134">
        <f>Engine!V200</f>
        <v>614</v>
      </c>
      <c r="V200" s="135">
        <f>Engine!W200</f>
        <v>2156</v>
      </c>
      <c r="W200" s="136">
        <f>Engine!X200</f>
        <v>0</v>
      </c>
      <c r="X200" s="137">
        <f>Engine!Y200</f>
        <v>0</v>
      </c>
      <c r="Y200" s="137">
        <f>Engine!Z200</f>
        <v>0</v>
      </c>
      <c r="Z200" s="137">
        <f>Engine!AA200</f>
        <v>0</v>
      </c>
      <c r="AA200" s="137">
        <f>Engine!AB200</f>
        <v>0</v>
      </c>
      <c r="AB200" s="137">
        <f>Engine!AC200</f>
        <v>0</v>
      </c>
      <c r="AC200" s="137">
        <f>Engine!AD200</f>
        <v>0</v>
      </c>
      <c r="AD200" s="138">
        <f>Engine!AE200</f>
        <v>0</v>
      </c>
      <c r="AE200" s="133">
        <f>Engine!AF200</f>
        <v>17</v>
      </c>
      <c r="AF200" s="134">
        <f>Engine!AG200</f>
        <v>119</v>
      </c>
      <c r="AG200" s="134">
        <f>Engine!AH200</f>
        <v>34</v>
      </c>
      <c r="AH200" s="134">
        <f>Engine!AI200</f>
        <v>298</v>
      </c>
      <c r="AI200" s="134">
        <f>Engine!AJ200</f>
        <v>724</v>
      </c>
      <c r="AJ200" s="134">
        <f>Engine!AK200</f>
        <v>350</v>
      </c>
      <c r="AK200" s="134">
        <f>Engine!AL200</f>
        <v>614</v>
      </c>
      <c r="AL200" s="135">
        <f>Engine!AM200</f>
        <v>1542</v>
      </c>
      <c r="AM200" s="139">
        <f>Engine!AN200</f>
        <v>0</v>
      </c>
      <c r="AN200" s="140">
        <f>Engine!AO200</f>
        <v>0</v>
      </c>
      <c r="AO200" s="140">
        <f>Engine!AP200</f>
        <v>0</v>
      </c>
      <c r="AP200" s="140">
        <f>Engine!AQ200</f>
        <v>0</v>
      </c>
      <c r="AQ200" s="140">
        <f>Engine!AR200</f>
        <v>0</v>
      </c>
      <c r="AR200" s="140">
        <f>Engine!AS200</f>
        <v>0</v>
      </c>
      <c r="AS200" s="140">
        <f>Engine!AT200</f>
        <v>0</v>
      </c>
      <c r="AT200" s="141">
        <f>Engine!AU200</f>
        <v>0</v>
      </c>
      <c r="AU200" s="142" t="str">
        <f>Engine!AV200</f>
        <v>No</v>
      </c>
      <c r="AV200" s="132" t="str">
        <f t="shared" si="3"/>
        <v/>
      </c>
    </row>
    <row r="201" spans="1:48" ht="14.4" hidden="1" x14ac:dyDescent="0.3">
      <c r="A201" s="124">
        <f>Engine!A201</f>
        <v>20</v>
      </c>
      <c r="B201" s="125" t="str">
        <f>Engine!B201</f>
        <v>-</v>
      </c>
      <c r="C201" s="126" t="str">
        <f>Engine!C201</f>
        <v>-</v>
      </c>
      <c r="D201" s="126" t="str">
        <f>Engine!D201</f>
        <v>-</v>
      </c>
      <c r="E201" s="127" t="str">
        <f>Engine!E201</f>
        <v>-</v>
      </c>
      <c r="F201" s="128" t="str">
        <f>Engine!F201</f>
        <v>B</v>
      </c>
      <c r="G201" s="129" t="str">
        <f>Engine!G201</f>
        <v>Promo3</v>
      </c>
      <c r="H201" s="130">
        <f>Engine!I201</f>
        <v>0</v>
      </c>
      <c r="I201" s="131">
        <f>Engine!J201</f>
        <v>0</v>
      </c>
      <c r="J201" s="131">
        <f>Engine!K201</f>
        <v>0</v>
      </c>
      <c r="K201" s="131">
        <f>Engine!L201</f>
        <v>0</v>
      </c>
      <c r="L201" s="131">
        <f>Engine!M201</f>
        <v>0</v>
      </c>
      <c r="M201" s="131">
        <f>Engine!N201</f>
        <v>0</v>
      </c>
      <c r="N201" s="132">
        <f>Engine!O201</f>
        <v>0</v>
      </c>
      <c r="O201" s="133">
        <f>Engine!P201</f>
        <v>17</v>
      </c>
      <c r="P201" s="134">
        <f>Engine!Q201</f>
        <v>119</v>
      </c>
      <c r="Q201" s="134">
        <f>Engine!R201</f>
        <v>34</v>
      </c>
      <c r="R201" s="134">
        <f>Engine!S201</f>
        <v>298</v>
      </c>
      <c r="S201" s="134">
        <f>Engine!T201</f>
        <v>724</v>
      </c>
      <c r="T201" s="134">
        <f>Engine!U201</f>
        <v>350</v>
      </c>
      <c r="U201" s="134">
        <f>Engine!V201</f>
        <v>614</v>
      </c>
      <c r="V201" s="135">
        <f>Engine!W201</f>
        <v>2156</v>
      </c>
      <c r="W201" s="136">
        <f>Engine!X201</f>
        <v>0</v>
      </c>
      <c r="X201" s="137">
        <f>Engine!Y201</f>
        <v>0</v>
      </c>
      <c r="Y201" s="137">
        <f>Engine!Z201</f>
        <v>0</v>
      </c>
      <c r="Z201" s="137">
        <f>Engine!AA201</f>
        <v>0</v>
      </c>
      <c r="AA201" s="137">
        <f>Engine!AB201</f>
        <v>0</v>
      </c>
      <c r="AB201" s="137">
        <f>Engine!AC201</f>
        <v>0</v>
      </c>
      <c r="AC201" s="137">
        <f>Engine!AD201</f>
        <v>0</v>
      </c>
      <c r="AD201" s="138">
        <f>Engine!AE201</f>
        <v>0</v>
      </c>
      <c r="AE201" s="133">
        <f>Engine!AF201</f>
        <v>17</v>
      </c>
      <c r="AF201" s="134">
        <f>Engine!AG201</f>
        <v>119</v>
      </c>
      <c r="AG201" s="134">
        <f>Engine!AH201</f>
        <v>34</v>
      </c>
      <c r="AH201" s="134">
        <f>Engine!AI201</f>
        <v>298</v>
      </c>
      <c r="AI201" s="134">
        <f>Engine!AJ201</f>
        <v>724</v>
      </c>
      <c r="AJ201" s="134">
        <f>Engine!AK201</f>
        <v>350</v>
      </c>
      <c r="AK201" s="134">
        <f>Engine!AL201</f>
        <v>614</v>
      </c>
      <c r="AL201" s="135">
        <f>Engine!AM201</f>
        <v>1542</v>
      </c>
      <c r="AM201" s="139">
        <f>Engine!AN201</f>
        <v>0</v>
      </c>
      <c r="AN201" s="140">
        <f>Engine!AO201</f>
        <v>0</v>
      </c>
      <c r="AO201" s="140">
        <f>Engine!AP201</f>
        <v>0</v>
      </c>
      <c r="AP201" s="140">
        <f>Engine!AQ201</f>
        <v>0</v>
      </c>
      <c r="AQ201" s="140">
        <f>Engine!AR201</f>
        <v>0</v>
      </c>
      <c r="AR201" s="140">
        <f>Engine!AS201</f>
        <v>0</v>
      </c>
      <c r="AS201" s="140">
        <f>Engine!AT201</f>
        <v>0</v>
      </c>
      <c r="AT201" s="141">
        <f>Engine!AU201</f>
        <v>0</v>
      </c>
      <c r="AU201" s="142" t="str">
        <f>Engine!AV201</f>
        <v>No</v>
      </c>
      <c r="AV201" s="132" t="str">
        <f t="shared" si="3"/>
        <v/>
      </c>
    </row>
    <row r="202" spans="1:48" ht="15.75" customHeight="1" thickBot="1" x14ac:dyDescent="0.35">
      <c r="A202" s="107">
        <f>Engine!A202</f>
        <v>20</v>
      </c>
      <c r="B202" s="108" t="str">
        <f>Engine!B202</f>
        <v>-</v>
      </c>
      <c r="C202" s="109" t="str">
        <f>Engine!C202</f>
        <v>-</v>
      </c>
      <c r="D202" s="109" t="str">
        <f>Engine!D202</f>
        <v>-</v>
      </c>
      <c r="E202" s="110" t="str">
        <f>Engine!E202</f>
        <v>-</v>
      </c>
      <c r="F202" s="111" t="str">
        <f>Engine!F202</f>
        <v>B</v>
      </c>
      <c r="G202" s="112" t="str">
        <f>Engine!G202</f>
        <v>Totals</v>
      </c>
      <c r="H202" s="113" t="s">
        <v>39</v>
      </c>
      <c r="I202" s="114" t="s">
        <v>39</v>
      </c>
      <c r="J202" s="114" t="s">
        <v>39</v>
      </c>
      <c r="K202" s="114" t="s">
        <v>39</v>
      </c>
      <c r="L202" s="114" t="s">
        <v>39</v>
      </c>
      <c r="M202" s="114" t="s">
        <v>39</v>
      </c>
      <c r="N202" s="115" t="s">
        <v>39</v>
      </c>
      <c r="O202" s="116">
        <f>Engine!P202</f>
        <v>17</v>
      </c>
      <c r="P202" s="117">
        <f>Engine!Q202</f>
        <v>119</v>
      </c>
      <c r="Q202" s="117">
        <f>Engine!R202</f>
        <v>34</v>
      </c>
      <c r="R202" s="117">
        <f>Engine!S202</f>
        <v>298</v>
      </c>
      <c r="S202" s="117">
        <f>Engine!T202</f>
        <v>724</v>
      </c>
      <c r="T202" s="117">
        <f>Engine!U202</f>
        <v>350</v>
      </c>
      <c r="U202" s="117">
        <f>Engine!V202</f>
        <v>614</v>
      </c>
      <c r="V202" s="118">
        <f>Engine!W202</f>
        <v>2156</v>
      </c>
      <c r="W202" s="116">
        <f>Engine!X202</f>
        <v>0</v>
      </c>
      <c r="X202" s="117">
        <f>Engine!Y202</f>
        <v>0</v>
      </c>
      <c r="Y202" s="117">
        <f>Engine!Z202</f>
        <v>0</v>
      </c>
      <c r="Z202" s="117">
        <f>Engine!AA202</f>
        <v>0</v>
      </c>
      <c r="AA202" s="117">
        <f>Engine!AB202</f>
        <v>0</v>
      </c>
      <c r="AB202" s="117">
        <f>Engine!AC202</f>
        <v>0</v>
      </c>
      <c r="AC202" s="117">
        <f>Engine!AD202</f>
        <v>0</v>
      </c>
      <c r="AD202" s="118">
        <f>Engine!AE202</f>
        <v>0</v>
      </c>
      <c r="AE202" s="116">
        <f>Engine!AF202</f>
        <v>17</v>
      </c>
      <c r="AF202" s="117">
        <f>Engine!AG202</f>
        <v>119</v>
      </c>
      <c r="AG202" s="117">
        <f>Engine!AH202</f>
        <v>34</v>
      </c>
      <c r="AH202" s="117">
        <f>Engine!AI202</f>
        <v>298</v>
      </c>
      <c r="AI202" s="117">
        <f>Engine!AJ202</f>
        <v>724</v>
      </c>
      <c r="AJ202" s="117">
        <f>Engine!AK202</f>
        <v>350</v>
      </c>
      <c r="AK202" s="117">
        <f>Engine!AL202</f>
        <v>614</v>
      </c>
      <c r="AL202" s="118">
        <f>Engine!AM202</f>
        <v>1542</v>
      </c>
      <c r="AM202" s="119">
        <f>Engine!AN202</f>
        <v>0</v>
      </c>
      <c r="AN202" s="120">
        <f>Engine!AO202</f>
        <v>0</v>
      </c>
      <c r="AO202" s="120">
        <f>Engine!AP202</f>
        <v>0</v>
      </c>
      <c r="AP202" s="120">
        <f>Engine!AQ202</f>
        <v>0</v>
      </c>
      <c r="AQ202" s="120">
        <f>Engine!AR202</f>
        <v>0</v>
      </c>
      <c r="AR202" s="120">
        <f>Engine!AS202</f>
        <v>0</v>
      </c>
      <c r="AS202" s="120">
        <f>Engine!AT202</f>
        <v>0</v>
      </c>
      <c r="AT202" s="121">
        <f>Engine!AU202</f>
        <v>0</v>
      </c>
      <c r="AU202" s="122" t="str">
        <f>Engine!AV202</f>
        <v>No</v>
      </c>
      <c r="AV202" s="115" t="str">
        <f t="shared" si="3"/>
        <v/>
      </c>
    </row>
    <row r="203" spans="1:48" ht="15.75" hidden="1" customHeight="1" x14ac:dyDescent="0.3">
      <c r="A203" s="124">
        <f>Engine!A203</f>
        <v>21</v>
      </c>
      <c r="B203" s="125" t="str">
        <f>Engine!B203</f>
        <v>-</v>
      </c>
      <c r="C203" s="126" t="str">
        <f>Engine!C203</f>
        <v>-</v>
      </c>
      <c r="D203" s="126" t="str">
        <f>Engine!D203</f>
        <v>-</v>
      </c>
      <c r="E203" s="127" t="str">
        <f>Engine!E203</f>
        <v>-</v>
      </c>
      <c r="F203" s="128" t="str">
        <f>Engine!F203</f>
        <v>B</v>
      </c>
      <c r="G203" s="129" t="str">
        <f>Engine!G203</f>
        <v>Season</v>
      </c>
      <c r="H203" s="130">
        <f>Engine!I203</f>
        <v>65</v>
      </c>
      <c r="I203" s="131">
        <f>Engine!J203</f>
        <v>55</v>
      </c>
      <c r="J203" s="131">
        <f>Engine!K203</f>
        <v>49</v>
      </c>
      <c r="K203" s="131">
        <f>Engine!L203</f>
        <v>39</v>
      </c>
      <c r="L203" s="131">
        <f>Engine!M203</f>
        <v>23</v>
      </c>
      <c r="M203" s="131">
        <f>Engine!N203</f>
        <v>15</v>
      </c>
      <c r="N203" s="132">
        <f>Engine!O203</f>
        <v>12</v>
      </c>
      <c r="O203" s="133">
        <f>Engine!P203</f>
        <v>17</v>
      </c>
      <c r="P203" s="134">
        <f>Engine!Q203</f>
        <v>119</v>
      </c>
      <c r="Q203" s="134">
        <f>Engine!R203</f>
        <v>34</v>
      </c>
      <c r="R203" s="134">
        <f>Engine!S203</f>
        <v>298</v>
      </c>
      <c r="S203" s="134">
        <f>Engine!T203</f>
        <v>724</v>
      </c>
      <c r="T203" s="134">
        <f>Engine!U203</f>
        <v>350</v>
      </c>
      <c r="U203" s="134">
        <f>Engine!V203</f>
        <v>614</v>
      </c>
      <c r="V203" s="135">
        <f>Engine!W203</f>
        <v>2156</v>
      </c>
      <c r="W203" s="136">
        <f>Engine!X203</f>
        <v>0</v>
      </c>
      <c r="X203" s="137">
        <f>Engine!Y203</f>
        <v>0</v>
      </c>
      <c r="Y203" s="137">
        <f>Engine!Z203</f>
        <v>0</v>
      </c>
      <c r="Z203" s="137">
        <f>Engine!AA203</f>
        <v>0</v>
      </c>
      <c r="AA203" s="137">
        <f>Engine!AB203</f>
        <v>0</v>
      </c>
      <c r="AB203" s="137">
        <f>Engine!AC203</f>
        <v>0</v>
      </c>
      <c r="AC203" s="137">
        <f>Engine!AD203</f>
        <v>0</v>
      </c>
      <c r="AD203" s="138">
        <f>Engine!AE203</f>
        <v>0</v>
      </c>
      <c r="AE203" s="133">
        <f>Engine!AF203</f>
        <v>17</v>
      </c>
      <c r="AF203" s="134">
        <f>Engine!AG203</f>
        <v>119</v>
      </c>
      <c r="AG203" s="134">
        <f>Engine!AH203</f>
        <v>34</v>
      </c>
      <c r="AH203" s="134">
        <f>Engine!AI203</f>
        <v>298</v>
      </c>
      <c r="AI203" s="134">
        <f>Engine!AJ203</f>
        <v>724</v>
      </c>
      <c r="AJ203" s="134">
        <f>Engine!AK203</f>
        <v>350</v>
      </c>
      <c r="AK203" s="134">
        <f>Engine!AL203</f>
        <v>614</v>
      </c>
      <c r="AL203" s="135">
        <f>Engine!AM203</f>
        <v>1542</v>
      </c>
      <c r="AM203" s="139">
        <f>Engine!AN203</f>
        <v>0</v>
      </c>
      <c r="AN203" s="140">
        <f>Engine!AO203</f>
        <v>0</v>
      </c>
      <c r="AO203" s="140">
        <f>Engine!AP203</f>
        <v>0</v>
      </c>
      <c r="AP203" s="140">
        <f>Engine!AQ203</f>
        <v>0</v>
      </c>
      <c r="AQ203" s="140">
        <f>Engine!AR203</f>
        <v>0</v>
      </c>
      <c r="AR203" s="140">
        <f>Engine!AS203</f>
        <v>0</v>
      </c>
      <c r="AS203" s="140">
        <f>Engine!AT203</f>
        <v>0</v>
      </c>
      <c r="AT203" s="141">
        <f>Engine!AU203</f>
        <v>0</v>
      </c>
      <c r="AU203" s="142" t="str">
        <f>Engine!AV203</f>
        <v>No</v>
      </c>
      <c r="AV203" s="132" t="str">
        <f t="shared" si="3"/>
        <v/>
      </c>
    </row>
    <row r="204" spans="1:48" ht="15.75" hidden="1" customHeight="1" x14ac:dyDescent="0.3">
      <c r="A204" s="124">
        <f>Engine!A204</f>
        <v>21</v>
      </c>
      <c r="B204" s="125" t="str">
        <f>Engine!B204</f>
        <v>-</v>
      </c>
      <c r="C204" s="126" t="str">
        <f>Engine!C204</f>
        <v>-</v>
      </c>
      <c r="D204" s="126" t="str">
        <f>Engine!D204</f>
        <v>-</v>
      </c>
      <c r="E204" s="127" t="str">
        <f>Engine!E204</f>
        <v>-</v>
      </c>
      <c r="F204" s="128" t="str">
        <f>Engine!F204</f>
        <v>B</v>
      </c>
      <c r="G204" s="129" t="str">
        <f>Engine!G204</f>
        <v>Group</v>
      </c>
      <c r="H204" s="130">
        <f>Engine!I204</f>
        <v>75</v>
      </c>
      <c r="I204" s="131">
        <f>Engine!J204</f>
        <v>63</v>
      </c>
      <c r="J204" s="131">
        <f>Engine!K204</f>
        <v>56.5</v>
      </c>
      <c r="K204" s="131">
        <f>Engine!L204</f>
        <v>45</v>
      </c>
      <c r="L204" s="131">
        <f>Engine!M204</f>
        <v>26.5</v>
      </c>
      <c r="M204" s="131">
        <f>Engine!N204</f>
        <v>17.5</v>
      </c>
      <c r="N204" s="132">
        <f>Engine!O204</f>
        <v>14</v>
      </c>
      <c r="O204" s="133">
        <f>Engine!P204</f>
        <v>17</v>
      </c>
      <c r="P204" s="134">
        <f>Engine!Q204</f>
        <v>119</v>
      </c>
      <c r="Q204" s="134">
        <f>Engine!R204</f>
        <v>34</v>
      </c>
      <c r="R204" s="134">
        <f>Engine!S204</f>
        <v>298</v>
      </c>
      <c r="S204" s="134">
        <f>Engine!T204</f>
        <v>724</v>
      </c>
      <c r="T204" s="134">
        <f>Engine!U204</f>
        <v>350</v>
      </c>
      <c r="U204" s="134">
        <f>Engine!V204</f>
        <v>614</v>
      </c>
      <c r="V204" s="135">
        <f>Engine!W204</f>
        <v>2156</v>
      </c>
      <c r="W204" s="136">
        <f>Engine!X204</f>
        <v>0</v>
      </c>
      <c r="X204" s="137">
        <f>Engine!Y204</f>
        <v>0</v>
      </c>
      <c r="Y204" s="137">
        <f>Engine!Z204</f>
        <v>0</v>
      </c>
      <c r="Z204" s="137">
        <f>Engine!AA204</f>
        <v>0</v>
      </c>
      <c r="AA204" s="137">
        <f>Engine!AB204</f>
        <v>0</v>
      </c>
      <c r="AB204" s="137">
        <f>Engine!AC204</f>
        <v>0</v>
      </c>
      <c r="AC204" s="137">
        <f>Engine!AD204</f>
        <v>0</v>
      </c>
      <c r="AD204" s="138">
        <f>Engine!AE204</f>
        <v>0</v>
      </c>
      <c r="AE204" s="133">
        <f>Engine!AF204</f>
        <v>17</v>
      </c>
      <c r="AF204" s="134">
        <f>Engine!AG204</f>
        <v>119</v>
      </c>
      <c r="AG204" s="134">
        <f>Engine!AH204</f>
        <v>34</v>
      </c>
      <c r="AH204" s="134">
        <f>Engine!AI204</f>
        <v>298</v>
      </c>
      <c r="AI204" s="134">
        <f>Engine!AJ204</f>
        <v>724</v>
      </c>
      <c r="AJ204" s="134">
        <f>Engine!AK204</f>
        <v>350</v>
      </c>
      <c r="AK204" s="134">
        <f>Engine!AL204</f>
        <v>614</v>
      </c>
      <c r="AL204" s="135">
        <f>Engine!AM204</f>
        <v>1542</v>
      </c>
      <c r="AM204" s="139">
        <f>Engine!AN204</f>
        <v>0</v>
      </c>
      <c r="AN204" s="140">
        <f>Engine!AO204</f>
        <v>0</v>
      </c>
      <c r="AO204" s="140">
        <f>Engine!AP204</f>
        <v>0</v>
      </c>
      <c r="AP204" s="140">
        <f>Engine!AQ204</f>
        <v>0</v>
      </c>
      <c r="AQ204" s="140">
        <f>Engine!AR204</f>
        <v>0</v>
      </c>
      <c r="AR204" s="140">
        <f>Engine!AS204</f>
        <v>0</v>
      </c>
      <c r="AS204" s="140">
        <f>Engine!AT204</f>
        <v>0</v>
      </c>
      <c r="AT204" s="141">
        <f>Engine!AU204</f>
        <v>0</v>
      </c>
      <c r="AU204" s="142" t="str">
        <f>Engine!AV204</f>
        <v>No</v>
      </c>
      <c r="AV204" s="132" t="str">
        <f t="shared" si="3"/>
        <v/>
      </c>
    </row>
    <row r="205" spans="1:48" ht="15.75" hidden="1" customHeight="1" x14ac:dyDescent="0.3">
      <c r="A205" s="124">
        <f>Engine!A205</f>
        <v>21</v>
      </c>
      <c r="B205" s="125" t="str">
        <f>Engine!B205</f>
        <v>-</v>
      </c>
      <c r="C205" s="126" t="str">
        <f>Engine!C205</f>
        <v>-</v>
      </c>
      <c r="D205" s="126" t="str">
        <f>Engine!D205</f>
        <v>-</v>
      </c>
      <c r="E205" s="127" t="str">
        <f>Engine!E205</f>
        <v>-</v>
      </c>
      <c r="F205" s="128" t="str">
        <f>Engine!F205</f>
        <v>B</v>
      </c>
      <c r="G205" s="129" t="str">
        <f>Engine!G205</f>
        <v>Single</v>
      </c>
      <c r="H205" s="130">
        <f>Engine!I205</f>
        <v>81.5</v>
      </c>
      <c r="I205" s="131">
        <f>Engine!J205</f>
        <v>69</v>
      </c>
      <c r="J205" s="131">
        <f>Engine!K205</f>
        <v>61.5</v>
      </c>
      <c r="K205" s="131">
        <f>Engine!L205</f>
        <v>49</v>
      </c>
      <c r="L205" s="131">
        <f>Engine!M205</f>
        <v>29</v>
      </c>
      <c r="M205" s="131">
        <f>Engine!N205</f>
        <v>19</v>
      </c>
      <c r="N205" s="132">
        <f>Engine!O205</f>
        <v>15</v>
      </c>
      <c r="O205" s="133">
        <f>Engine!P205</f>
        <v>17</v>
      </c>
      <c r="P205" s="134">
        <f>Engine!Q205</f>
        <v>119</v>
      </c>
      <c r="Q205" s="134">
        <f>Engine!R205</f>
        <v>34</v>
      </c>
      <c r="R205" s="134">
        <f>Engine!S205</f>
        <v>298</v>
      </c>
      <c r="S205" s="134">
        <f>Engine!T205</f>
        <v>724</v>
      </c>
      <c r="T205" s="134">
        <f>Engine!U205</f>
        <v>350</v>
      </c>
      <c r="U205" s="134">
        <f>Engine!V205</f>
        <v>614</v>
      </c>
      <c r="V205" s="135">
        <f>Engine!W205</f>
        <v>2156</v>
      </c>
      <c r="W205" s="136">
        <f>Engine!X205</f>
        <v>0</v>
      </c>
      <c r="X205" s="137">
        <f>Engine!Y205</f>
        <v>0</v>
      </c>
      <c r="Y205" s="137">
        <f>Engine!Z205</f>
        <v>0</v>
      </c>
      <c r="Z205" s="137">
        <f>Engine!AA205</f>
        <v>0</v>
      </c>
      <c r="AA205" s="137">
        <f>Engine!AB205</f>
        <v>0</v>
      </c>
      <c r="AB205" s="137">
        <f>Engine!AC205</f>
        <v>0</v>
      </c>
      <c r="AC205" s="137">
        <f>Engine!AD205</f>
        <v>0</v>
      </c>
      <c r="AD205" s="138">
        <f>Engine!AE205</f>
        <v>0</v>
      </c>
      <c r="AE205" s="133">
        <f>Engine!AF205</f>
        <v>17</v>
      </c>
      <c r="AF205" s="134">
        <f>Engine!AG205</f>
        <v>119</v>
      </c>
      <c r="AG205" s="134">
        <f>Engine!AH205</f>
        <v>34</v>
      </c>
      <c r="AH205" s="134">
        <f>Engine!AI205</f>
        <v>298</v>
      </c>
      <c r="AI205" s="134">
        <f>Engine!AJ205</f>
        <v>724</v>
      </c>
      <c r="AJ205" s="134">
        <f>Engine!AK205</f>
        <v>350</v>
      </c>
      <c r="AK205" s="134">
        <f>Engine!AL205</f>
        <v>614</v>
      </c>
      <c r="AL205" s="135">
        <f>Engine!AM205</f>
        <v>1542</v>
      </c>
      <c r="AM205" s="139">
        <f>Engine!AN205</f>
        <v>0</v>
      </c>
      <c r="AN205" s="140">
        <f>Engine!AO205</f>
        <v>0</v>
      </c>
      <c r="AO205" s="140">
        <f>Engine!AP205</f>
        <v>0</v>
      </c>
      <c r="AP205" s="140">
        <f>Engine!AQ205</f>
        <v>0</v>
      </c>
      <c r="AQ205" s="140">
        <f>Engine!AR205</f>
        <v>0</v>
      </c>
      <c r="AR205" s="140">
        <f>Engine!AS205</f>
        <v>0</v>
      </c>
      <c r="AS205" s="140">
        <f>Engine!AT205</f>
        <v>0</v>
      </c>
      <c r="AT205" s="141">
        <f>Engine!AU205</f>
        <v>0</v>
      </c>
      <c r="AU205" s="142" t="str">
        <f>Engine!AV205</f>
        <v>No</v>
      </c>
      <c r="AV205" s="132" t="str">
        <f t="shared" si="3"/>
        <v/>
      </c>
    </row>
    <row r="206" spans="1:48" ht="15.75" hidden="1" customHeight="1" x14ac:dyDescent="0.3">
      <c r="A206" s="124">
        <f>Engine!A206</f>
        <v>21</v>
      </c>
      <c r="B206" s="125" t="str">
        <f>Engine!B206</f>
        <v>-</v>
      </c>
      <c r="C206" s="126" t="str">
        <f>Engine!C206</f>
        <v>-</v>
      </c>
      <c r="D206" s="126" t="str">
        <f>Engine!D206</f>
        <v>-</v>
      </c>
      <c r="E206" s="127" t="str">
        <f>Engine!E206</f>
        <v>-</v>
      </c>
      <c r="F206" s="128" t="str">
        <f>Engine!F206</f>
        <v>B</v>
      </c>
      <c r="G206" s="129" t="str">
        <f>Engine!G206</f>
        <v>Matchday</v>
      </c>
      <c r="H206" s="130">
        <f>Engine!I206</f>
        <v>88</v>
      </c>
      <c r="I206" s="131">
        <f>Engine!J206</f>
        <v>74.5</v>
      </c>
      <c r="J206" s="131">
        <f>Engine!K206</f>
        <v>66</v>
      </c>
      <c r="K206" s="131">
        <f>Engine!L206</f>
        <v>52.5</v>
      </c>
      <c r="L206" s="131">
        <f>Engine!M206</f>
        <v>31</v>
      </c>
      <c r="M206" s="131">
        <f>Engine!N206</f>
        <v>20.5</v>
      </c>
      <c r="N206" s="132">
        <f>Engine!O206</f>
        <v>16</v>
      </c>
      <c r="O206" s="133">
        <f>Engine!P206</f>
        <v>17</v>
      </c>
      <c r="P206" s="134">
        <f>Engine!Q206</f>
        <v>119</v>
      </c>
      <c r="Q206" s="134">
        <f>Engine!R206</f>
        <v>34</v>
      </c>
      <c r="R206" s="134">
        <f>Engine!S206</f>
        <v>298</v>
      </c>
      <c r="S206" s="134">
        <f>Engine!T206</f>
        <v>724</v>
      </c>
      <c r="T206" s="134">
        <f>Engine!U206</f>
        <v>350</v>
      </c>
      <c r="U206" s="134">
        <f>Engine!V206</f>
        <v>614</v>
      </c>
      <c r="V206" s="135">
        <f>Engine!W206</f>
        <v>2156</v>
      </c>
      <c r="W206" s="136">
        <f>Engine!X206</f>
        <v>0</v>
      </c>
      <c r="X206" s="137">
        <f>Engine!Y206</f>
        <v>0</v>
      </c>
      <c r="Y206" s="137">
        <f>Engine!Z206</f>
        <v>0</v>
      </c>
      <c r="Z206" s="137">
        <f>Engine!AA206</f>
        <v>0</v>
      </c>
      <c r="AA206" s="137">
        <f>Engine!AB206</f>
        <v>0</v>
      </c>
      <c r="AB206" s="137">
        <f>Engine!AC206</f>
        <v>0</v>
      </c>
      <c r="AC206" s="137">
        <f>Engine!AD206</f>
        <v>0</v>
      </c>
      <c r="AD206" s="138">
        <f>Engine!AE206</f>
        <v>0</v>
      </c>
      <c r="AE206" s="133">
        <f>Engine!AF206</f>
        <v>17</v>
      </c>
      <c r="AF206" s="134">
        <f>Engine!AG206</f>
        <v>119</v>
      </c>
      <c r="AG206" s="134">
        <f>Engine!AH206</f>
        <v>34</v>
      </c>
      <c r="AH206" s="134">
        <f>Engine!AI206</f>
        <v>298</v>
      </c>
      <c r="AI206" s="134">
        <f>Engine!AJ206</f>
        <v>724</v>
      </c>
      <c r="AJ206" s="134">
        <f>Engine!AK206</f>
        <v>350</v>
      </c>
      <c r="AK206" s="134">
        <f>Engine!AL206</f>
        <v>614</v>
      </c>
      <c r="AL206" s="135">
        <f>Engine!AM206</f>
        <v>1542</v>
      </c>
      <c r="AM206" s="139">
        <f>Engine!AN206</f>
        <v>0</v>
      </c>
      <c r="AN206" s="140">
        <f>Engine!AO206</f>
        <v>0</v>
      </c>
      <c r="AO206" s="140">
        <f>Engine!AP206</f>
        <v>0</v>
      </c>
      <c r="AP206" s="140">
        <f>Engine!AQ206</f>
        <v>0</v>
      </c>
      <c r="AQ206" s="140">
        <f>Engine!AR206</f>
        <v>0</v>
      </c>
      <c r="AR206" s="140">
        <f>Engine!AS206</f>
        <v>0</v>
      </c>
      <c r="AS206" s="140">
        <f>Engine!AT206</f>
        <v>0</v>
      </c>
      <c r="AT206" s="141">
        <f>Engine!AU206</f>
        <v>0</v>
      </c>
      <c r="AU206" s="142" t="str">
        <f>Engine!AV206</f>
        <v>No</v>
      </c>
      <c r="AV206" s="132" t="str">
        <f t="shared" si="3"/>
        <v/>
      </c>
    </row>
    <row r="207" spans="1:48" ht="15.75" hidden="1" customHeight="1" x14ac:dyDescent="0.3">
      <c r="A207" s="124">
        <f>Engine!A207</f>
        <v>21</v>
      </c>
      <c r="B207" s="125" t="str">
        <f>Engine!B207</f>
        <v>-</v>
      </c>
      <c r="C207" s="126" t="str">
        <f>Engine!C207</f>
        <v>-</v>
      </c>
      <c r="D207" s="126" t="str">
        <f>Engine!D207</f>
        <v>-</v>
      </c>
      <c r="E207" s="127" t="str">
        <f>Engine!E207</f>
        <v>-</v>
      </c>
      <c r="F207" s="128" t="str">
        <f>Engine!F207</f>
        <v>B</v>
      </c>
      <c r="G207" s="129" t="str">
        <f>Engine!G207</f>
        <v>Sponsor</v>
      </c>
      <c r="H207" s="130">
        <f>Engine!I207</f>
        <v>65</v>
      </c>
      <c r="I207" s="131">
        <f>Engine!J207</f>
        <v>55</v>
      </c>
      <c r="J207" s="131">
        <f>Engine!K207</f>
        <v>49</v>
      </c>
      <c r="K207" s="131">
        <f>Engine!L207</f>
        <v>39</v>
      </c>
      <c r="L207" s="131">
        <f>Engine!M207</f>
        <v>23</v>
      </c>
      <c r="M207" s="131">
        <f>Engine!N207</f>
        <v>15</v>
      </c>
      <c r="N207" s="132">
        <f>Engine!O207</f>
        <v>12</v>
      </c>
      <c r="O207" s="133">
        <f>Engine!P207</f>
        <v>17</v>
      </c>
      <c r="P207" s="134">
        <f>Engine!Q207</f>
        <v>119</v>
      </c>
      <c r="Q207" s="134">
        <f>Engine!R207</f>
        <v>34</v>
      </c>
      <c r="R207" s="134">
        <f>Engine!S207</f>
        <v>298</v>
      </c>
      <c r="S207" s="134">
        <f>Engine!T207</f>
        <v>724</v>
      </c>
      <c r="T207" s="134">
        <f>Engine!U207</f>
        <v>350</v>
      </c>
      <c r="U207" s="134">
        <f>Engine!V207</f>
        <v>614</v>
      </c>
      <c r="V207" s="135">
        <f>Engine!W207</f>
        <v>2156</v>
      </c>
      <c r="W207" s="136">
        <f>Engine!X207</f>
        <v>0</v>
      </c>
      <c r="X207" s="137">
        <f>Engine!Y207</f>
        <v>0</v>
      </c>
      <c r="Y207" s="137">
        <f>Engine!Z207</f>
        <v>0</v>
      </c>
      <c r="Z207" s="137">
        <f>Engine!AA207</f>
        <v>0</v>
      </c>
      <c r="AA207" s="137">
        <f>Engine!AB207</f>
        <v>0</v>
      </c>
      <c r="AB207" s="137">
        <f>Engine!AC207</f>
        <v>0</v>
      </c>
      <c r="AC207" s="137">
        <f>Engine!AD207</f>
        <v>0</v>
      </c>
      <c r="AD207" s="138">
        <f>Engine!AE207</f>
        <v>0</v>
      </c>
      <c r="AE207" s="133">
        <f>Engine!AF207</f>
        <v>17</v>
      </c>
      <c r="AF207" s="134">
        <f>Engine!AG207</f>
        <v>119</v>
      </c>
      <c r="AG207" s="134">
        <f>Engine!AH207</f>
        <v>34</v>
      </c>
      <c r="AH207" s="134">
        <f>Engine!AI207</f>
        <v>298</v>
      </c>
      <c r="AI207" s="134">
        <f>Engine!AJ207</f>
        <v>724</v>
      </c>
      <c r="AJ207" s="134">
        <f>Engine!AK207</f>
        <v>350</v>
      </c>
      <c r="AK207" s="134">
        <f>Engine!AL207</f>
        <v>614</v>
      </c>
      <c r="AL207" s="135">
        <f>Engine!AM207</f>
        <v>1542</v>
      </c>
      <c r="AM207" s="139">
        <f>Engine!AN207</f>
        <v>0</v>
      </c>
      <c r="AN207" s="140">
        <f>Engine!AO207</f>
        <v>0</v>
      </c>
      <c r="AO207" s="140">
        <f>Engine!AP207</f>
        <v>0</v>
      </c>
      <c r="AP207" s="140">
        <f>Engine!AQ207</f>
        <v>0</v>
      </c>
      <c r="AQ207" s="140">
        <f>Engine!AR207</f>
        <v>0</v>
      </c>
      <c r="AR207" s="140">
        <f>Engine!AS207</f>
        <v>0</v>
      </c>
      <c r="AS207" s="140">
        <f>Engine!AT207</f>
        <v>0</v>
      </c>
      <c r="AT207" s="141">
        <f>Engine!AU207</f>
        <v>0</v>
      </c>
      <c r="AU207" s="142" t="str">
        <f>Engine!AV207</f>
        <v>No</v>
      </c>
      <c r="AV207" s="132" t="str">
        <f t="shared" si="3"/>
        <v/>
      </c>
    </row>
    <row r="208" spans="1:48" ht="15.75" hidden="1" customHeight="1" x14ac:dyDescent="0.3">
      <c r="A208" s="124">
        <f>Engine!A208</f>
        <v>21</v>
      </c>
      <c r="B208" s="125" t="str">
        <f>Engine!B208</f>
        <v>-</v>
      </c>
      <c r="C208" s="126" t="str">
        <f>Engine!C208</f>
        <v>-</v>
      </c>
      <c r="D208" s="126" t="str">
        <f>Engine!D208</f>
        <v>-</v>
      </c>
      <c r="E208" s="127" t="str">
        <f>Engine!E208</f>
        <v>-</v>
      </c>
      <c r="F208" s="128" t="str">
        <f>Engine!F208</f>
        <v>B</v>
      </c>
      <c r="G208" s="129" t="str">
        <f>Engine!G208</f>
        <v>Comp</v>
      </c>
      <c r="H208" s="130">
        <f>Engine!I208</f>
        <v>0</v>
      </c>
      <c r="I208" s="131">
        <f>Engine!J208</f>
        <v>0</v>
      </c>
      <c r="J208" s="131">
        <f>Engine!K208</f>
        <v>0</v>
      </c>
      <c r="K208" s="131">
        <f>Engine!L208</f>
        <v>0</v>
      </c>
      <c r="L208" s="131">
        <f>Engine!M208</f>
        <v>0</v>
      </c>
      <c r="M208" s="131">
        <f>Engine!N208</f>
        <v>0</v>
      </c>
      <c r="N208" s="132">
        <f>Engine!O208</f>
        <v>0</v>
      </c>
      <c r="O208" s="133">
        <f>Engine!P208</f>
        <v>17</v>
      </c>
      <c r="P208" s="134">
        <f>Engine!Q208</f>
        <v>119</v>
      </c>
      <c r="Q208" s="134">
        <f>Engine!R208</f>
        <v>34</v>
      </c>
      <c r="R208" s="134">
        <f>Engine!S208</f>
        <v>298</v>
      </c>
      <c r="S208" s="134">
        <f>Engine!T208</f>
        <v>724</v>
      </c>
      <c r="T208" s="134">
        <f>Engine!U208</f>
        <v>350</v>
      </c>
      <c r="U208" s="134">
        <f>Engine!V208</f>
        <v>614</v>
      </c>
      <c r="V208" s="135">
        <f>Engine!W208</f>
        <v>2156</v>
      </c>
      <c r="W208" s="136">
        <f>Engine!X208</f>
        <v>0</v>
      </c>
      <c r="X208" s="137">
        <f>Engine!Y208</f>
        <v>0</v>
      </c>
      <c r="Y208" s="137">
        <f>Engine!Z208</f>
        <v>0</v>
      </c>
      <c r="Z208" s="137">
        <f>Engine!AA208</f>
        <v>0</v>
      </c>
      <c r="AA208" s="137">
        <f>Engine!AB208</f>
        <v>0</v>
      </c>
      <c r="AB208" s="137">
        <f>Engine!AC208</f>
        <v>0</v>
      </c>
      <c r="AC208" s="137">
        <f>Engine!AD208</f>
        <v>0</v>
      </c>
      <c r="AD208" s="138">
        <f>Engine!AE208</f>
        <v>0</v>
      </c>
      <c r="AE208" s="133">
        <f>Engine!AF208</f>
        <v>17</v>
      </c>
      <c r="AF208" s="134">
        <f>Engine!AG208</f>
        <v>119</v>
      </c>
      <c r="AG208" s="134">
        <f>Engine!AH208</f>
        <v>34</v>
      </c>
      <c r="AH208" s="134">
        <f>Engine!AI208</f>
        <v>298</v>
      </c>
      <c r="AI208" s="134">
        <f>Engine!AJ208</f>
        <v>724</v>
      </c>
      <c r="AJ208" s="134">
        <f>Engine!AK208</f>
        <v>350</v>
      </c>
      <c r="AK208" s="134">
        <f>Engine!AL208</f>
        <v>614</v>
      </c>
      <c r="AL208" s="135">
        <f>Engine!AM208</f>
        <v>1542</v>
      </c>
      <c r="AM208" s="139">
        <f>Engine!AN208</f>
        <v>0</v>
      </c>
      <c r="AN208" s="140">
        <f>Engine!AO208</f>
        <v>0</v>
      </c>
      <c r="AO208" s="140">
        <f>Engine!AP208</f>
        <v>0</v>
      </c>
      <c r="AP208" s="140">
        <f>Engine!AQ208</f>
        <v>0</v>
      </c>
      <c r="AQ208" s="140">
        <f>Engine!AR208</f>
        <v>0</v>
      </c>
      <c r="AR208" s="140">
        <f>Engine!AS208</f>
        <v>0</v>
      </c>
      <c r="AS208" s="140">
        <f>Engine!AT208</f>
        <v>0</v>
      </c>
      <c r="AT208" s="141">
        <f>Engine!AU208</f>
        <v>0</v>
      </c>
      <c r="AU208" s="142" t="str">
        <f>Engine!AV208</f>
        <v>No</v>
      </c>
      <c r="AV208" s="132" t="str">
        <f t="shared" si="3"/>
        <v/>
      </c>
    </row>
    <row r="209" spans="1:48" ht="15.75" hidden="1" customHeight="1" x14ac:dyDescent="0.3">
      <c r="A209" s="124">
        <f>Engine!A209</f>
        <v>21</v>
      </c>
      <c r="B209" s="125" t="str">
        <f>Engine!B209</f>
        <v>-</v>
      </c>
      <c r="C209" s="126" t="str">
        <f>Engine!C209</f>
        <v>-</v>
      </c>
      <c r="D209" s="126" t="str">
        <f>Engine!D209</f>
        <v>-</v>
      </c>
      <c r="E209" s="127" t="str">
        <f>Engine!E209</f>
        <v>-</v>
      </c>
      <c r="F209" s="128" t="str">
        <f>Engine!F209</f>
        <v>B</v>
      </c>
      <c r="G209" s="129" t="str">
        <f>Engine!G209</f>
        <v>Promo1</v>
      </c>
      <c r="H209" s="130">
        <f>Engine!I209</f>
        <v>0</v>
      </c>
      <c r="I209" s="131">
        <f>Engine!J209</f>
        <v>0</v>
      </c>
      <c r="J209" s="131">
        <f>Engine!K209</f>
        <v>0</v>
      </c>
      <c r="K209" s="131">
        <f>Engine!L209</f>
        <v>0</v>
      </c>
      <c r="L209" s="131">
        <f>Engine!M209</f>
        <v>0</v>
      </c>
      <c r="M209" s="131">
        <f>Engine!N209</f>
        <v>0</v>
      </c>
      <c r="N209" s="132">
        <f>Engine!O209</f>
        <v>0</v>
      </c>
      <c r="O209" s="133">
        <f>Engine!P209</f>
        <v>17</v>
      </c>
      <c r="P209" s="134">
        <f>Engine!Q209</f>
        <v>119</v>
      </c>
      <c r="Q209" s="134">
        <f>Engine!R209</f>
        <v>34</v>
      </c>
      <c r="R209" s="134">
        <f>Engine!S209</f>
        <v>298</v>
      </c>
      <c r="S209" s="134">
        <f>Engine!T209</f>
        <v>724</v>
      </c>
      <c r="T209" s="134">
        <f>Engine!U209</f>
        <v>350</v>
      </c>
      <c r="U209" s="134">
        <f>Engine!V209</f>
        <v>614</v>
      </c>
      <c r="V209" s="135">
        <f>Engine!W209</f>
        <v>2156</v>
      </c>
      <c r="W209" s="136">
        <f>Engine!X209</f>
        <v>0</v>
      </c>
      <c r="X209" s="137">
        <f>Engine!Y209</f>
        <v>0</v>
      </c>
      <c r="Y209" s="137">
        <f>Engine!Z209</f>
        <v>0</v>
      </c>
      <c r="Z209" s="137">
        <f>Engine!AA209</f>
        <v>0</v>
      </c>
      <c r="AA209" s="137">
        <f>Engine!AB209</f>
        <v>0</v>
      </c>
      <c r="AB209" s="137">
        <f>Engine!AC209</f>
        <v>0</v>
      </c>
      <c r="AC209" s="137">
        <f>Engine!AD209</f>
        <v>0</v>
      </c>
      <c r="AD209" s="138">
        <f>Engine!AE209</f>
        <v>0</v>
      </c>
      <c r="AE209" s="133">
        <f>Engine!AF209</f>
        <v>17</v>
      </c>
      <c r="AF209" s="134">
        <f>Engine!AG209</f>
        <v>119</v>
      </c>
      <c r="AG209" s="134">
        <f>Engine!AH209</f>
        <v>34</v>
      </c>
      <c r="AH209" s="134">
        <f>Engine!AI209</f>
        <v>298</v>
      </c>
      <c r="AI209" s="134">
        <f>Engine!AJ209</f>
        <v>724</v>
      </c>
      <c r="AJ209" s="134">
        <f>Engine!AK209</f>
        <v>350</v>
      </c>
      <c r="AK209" s="134">
        <f>Engine!AL209</f>
        <v>614</v>
      </c>
      <c r="AL209" s="135">
        <f>Engine!AM209</f>
        <v>1542</v>
      </c>
      <c r="AM209" s="139">
        <f>Engine!AN209</f>
        <v>0</v>
      </c>
      <c r="AN209" s="140">
        <f>Engine!AO209</f>
        <v>0</v>
      </c>
      <c r="AO209" s="140">
        <f>Engine!AP209</f>
        <v>0</v>
      </c>
      <c r="AP209" s="140">
        <f>Engine!AQ209</f>
        <v>0</v>
      </c>
      <c r="AQ209" s="140">
        <f>Engine!AR209</f>
        <v>0</v>
      </c>
      <c r="AR209" s="140">
        <f>Engine!AS209</f>
        <v>0</v>
      </c>
      <c r="AS209" s="140">
        <f>Engine!AT209</f>
        <v>0</v>
      </c>
      <c r="AT209" s="141">
        <f>Engine!AU209</f>
        <v>0</v>
      </c>
      <c r="AU209" s="142" t="str">
        <f>Engine!AV209</f>
        <v>No</v>
      </c>
      <c r="AV209" s="132" t="str">
        <f t="shared" si="3"/>
        <v/>
      </c>
    </row>
    <row r="210" spans="1:48" ht="15.75" hidden="1" customHeight="1" x14ac:dyDescent="0.3">
      <c r="A210" s="124">
        <f>Engine!A210</f>
        <v>21</v>
      </c>
      <c r="B210" s="125" t="str">
        <f>Engine!B210</f>
        <v>-</v>
      </c>
      <c r="C210" s="126" t="str">
        <f>Engine!C210</f>
        <v>-</v>
      </c>
      <c r="D210" s="126" t="str">
        <f>Engine!D210</f>
        <v>-</v>
      </c>
      <c r="E210" s="127" t="str">
        <f>Engine!E210</f>
        <v>-</v>
      </c>
      <c r="F210" s="128" t="str">
        <f>Engine!F210</f>
        <v>B</v>
      </c>
      <c r="G210" s="129" t="str">
        <f>Engine!G210</f>
        <v>Promo2</v>
      </c>
      <c r="H210" s="130">
        <f>Engine!I210</f>
        <v>0</v>
      </c>
      <c r="I210" s="131">
        <f>Engine!J210</f>
        <v>0</v>
      </c>
      <c r="J210" s="131">
        <f>Engine!K210</f>
        <v>0</v>
      </c>
      <c r="K210" s="131">
        <f>Engine!L210</f>
        <v>0</v>
      </c>
      <c r="L210" s="131">
        <f>Engine!M210</f>
        <v>0</v>
      </c>
      <c r="M210" s="131">
        <f>Engine!N210</f>
        <v>0</v>
      </c>
      <c r="N210" s="132">
        <f>Engine!O210</f>
        <v>0</v>
      </c>
      <c r="O210" s="133">
        <f>Engine!P210</f>
        <v>17</v>
      </c>
      <c r="P210" s="134">
        <f>Engine!Q210</f>
        <v>119</v>
      </c>
      <c r="Q210" s="134">
        <f>Engine!R210</f>
        <v>34</v>
      </c>
      <c r="R210" s="134">
        <f>Engine!S210</f>
        <v>298</v>
      </c>
      <c r="S210" s="134">
        <f>Engine!T210</f>
        <v>724</v>
      </c>
      <c r="T210" s="134">
        <f>Engine!U210</f>
        <v>350</v>
      </c>
      <c r="U210" s="134">
        <f>Engine!V210</f>
        <v>614</v>
      </c>
      <c r="V210" s="135">
        <f>Engine!W210</f>
        <v>2156</v>
      </c>
      <c r="W210" s="136">
        <f>Engine!X210</f>
        <v>0</v>
      </c>
      <c r="X210" s="137">
        <f>Engine!Y210</f>
        <v>0</v>
      </c>
      <c r="Y210" s="137">
        <f>Engine!Z210</f>
        <v>0</v>
      </c>
      <c r="Z210" s="137">
        <f>Engine!AA210</f>
        <v>0</v>
      </c>
      <c r="AA210" s="137">
        <f>Engine!AB210</f>
        <v>0</v>
      </c>
      <c r="AB210" s="137">
        <f>Engine!AC210</f>
        <v>0</v>
      </c>
      <c r="AC210" s="137">
        <f>Engine!AD210</f>
        <v>0</v>
      </c>
      <c r="AD210" s="138">
        <f>Engine!AE210</f>
        <v>0</v>
      </c>
      <c r="AE210" s="133">
        <f>Engine!AF210</f>
        <v>17</v>
      </c>
      <c r="AF210" s="134">
        <f>Engine!AG210</f>
        <v>119</v>
      </c>
      <c r="AG210" s="134">
        <f>Engine!AH210</f>
        <v>34</v>
      </c>
      <c r="AH210" s="134">
        <f>Engine!AI210</f>
        <v>298</v>
      </c>
      <c r="AI210" s="134">
        <f>Engine!AJ210</f>
        <v>724</v>
      </c>
      <c r="AJ210" s="134">
        <f>Engine!AK210</f>
        <v>350</v>
      </c>
      <c r="AK210" s="134">
        <f>Engine!AL210</f>
        <v>614</v>
      </c>
      <c r="AL210" s="135">
        <f>Engine!AM210</f>
        <v>1542</v>
      </c>
      <c r="AM210" s="139">
        <f>Engine!AN210</f>
        <v>0</v>
      </c>
      <c r="AN210" s="140">
        <f>Engine!AO210</f>
        <v>0</v>
      </c>
      <c r="AO210" s="140">
        <f>Engine!AP210</f>
        <v>0</v>
      </c>
      <c r="AP210" s="140">
        <f>Engine!AQ210</f>
        <v>0</v>
      </c>
      <c r="AQ210" s="140">
        <f>Engine!AR210</f>
        <v>0</v>
      </c>
      <c r="AR210" s="140">
        <f>Engine!AS210</f>
        <v>0</v>
      </c>
      <c r="AS210" s="140">
        <f>Engine!AT210</f>
        <v>0</v>
      </c>
      <c r="AT210" s="141">
        <f>Engine!AU210</f>
        <v>0</v>
      </c>
      <c r="AU210" s="142" t="str">
        <f>Engine!AV210</f>
        <v>No</v>
      </c>
      <c r="AV210" s="132" t="str">
        <f t="shared" si="3"/>
        <v/>
      </c>
    </row>
    <row r="211" spans="1:48" ht="15.75" hidden="1" customHeight="1" x14ac:dyDescent="0.3">
      <c r="A211" s="124">
        <f>Engine!A211</f>
        <v>21</v>
      </c>
      <c r="B211" s="125" t="str">
        <f>Engine!B211</f>
        <v>-</v>
      </c>
      <c r="C211" s="126" t="str">
        <f>Engine!C211</f>
        <v>-</v>
      </c>
      <c r="D211" s="126" t="str">
        <f>Engine!D211</f>
        <v>-</v>
      </c>
      <c r="E211" s="127" t="str">
        <f>Engine!E211</f>
        <v>-</v>
      </c>
      <c r="F211" s="128" t="str">
        <f>Engine!F211</f>
        <v>B</v>
      </c>
      <c r="G211" s="129" t="str">
        <f>Engine!G211</f>
        <v>Promo3</v>
      </c>
      <c r="H211" s="130">
        <f>Engine!I211</f>
        <v>0</v>
      </c>
      <c r="I211" s="131">
        <f>Engine!J211</f>
        <v>0</v>
      </c>
      <c r="J211" s="131">
        <f>Engine!K211</f>
        <v>0</v>
      </c>
      <c r="K211" s="131">
        <f>Engine!L211</f>
        <v>0</v>
      </c>
      <c r="L211" s="131">
        <f>Engine!M211</f>
        <v>0</v>
      </c>
      <c r="M211" s="131">
        <f>Engine!N211</f>
        <v>0</v>
      </c>
      <c r="N211" s="132">
        <f>Engine!O211</f>
        <v>0</v>
      </c>
      <c r="O211" s="133">
        <f>Engine!P211</f>
        <v>17</v>
      </c>
      <c r="P211" s="134">
        <f>Engine!Q211</f>
        <v>119</v>
      </c>
      <c r="Q211" s="134">
        <f>Engine!R211</f>
        <v>34</v>
      </c>
      <c r="R211" s="134">
        <f>Engine!S211</f>
        <v>298</v>
      </c>
      <c r="S211" s="134">
        <f>Engine!T211</f>
        <v>724</v>
      </c>
      <c r="T211" s="134">
        <f>Engine!U211</f>
        <v>350</v>
      </c>
      <c r="U211" s="134">
        <f>Engine!V211</f>
        <v>614</v>
      </c>
      <c r="V211" s="135">
        <f>Engine!W211</f>
        <v>2156</v>
      </c>
      <c r="W211" s="136">
        <f>Engine!X211</f>
        <v>0</v>
      </c>
      <c r="X211" s="137">
        <f>Engine!Y211</f>
        <v>0</v>
      </c>
      <c r="Y211" s="137">
        <f>Engine!Z211</f>
        <v>0</v>
      </c>
      <c r="Z211" s="137">
        <f>Engine!AA211</f>
        <v>0</v>
      </c>
      <c r="AA211" s="137">
        <f>Engine!AB211</f>
        <v>0</v>
      </c>
      <c r="AB211" s="137">
        <f>Engine!AC211</f>
        <v>0</v>
      </c>
      <c r="AC211" s="137">
        <f>Engine!AD211</f>
        <v>0</v>
      </c>
      <c r="AD211" s="138">
        <f>Engine!AE211</f>
        <v>0</v>
      </c>
      <c r="AE211" s="133">
        <f>Engine!AF211</f>
        <v>17</v>
      </c>
      <c r="AF211" s="134">
        <f>Engine!AG211</f>
        <v>119</v>
      </c>
      <c r="AG211" s="134">
        <f>Engine!AH211</f>
        <v>34</v>
      </c>
      <c r="AH211" s="134">
        <f>Engine!AI211</f>
        <v>298</v>
      </c>
      <c r="AI211" s="134">
        <f>Engine!AJ211</f>
        <v>724</v>
      </c>
      <c r="AJ211" s="134">
        <f>Engine!AK211</f>
        <v>350</v>
      </c>
      <c r="AK211" s="134">
        <f>Engine!AL211</f>
        <v>614</v>
      </c>
      <c r="AL211" s="135">
        <f>Engine!AM211</f>
        <v>1542</v>
      </c>
      <c r="AM211" s="139">
        <f>Engine!AN211</f>
        <v>0</v>
      </c>
      <c r="AN211" s="140">
        <f>Engine!AO211</f>
        <v>0</v>
      </c>
      <c r="AO211" s="140">
        <f>Engine!AP211</f>
        <v>0</v>
      </c>
      <c r="AP211" s="140">
        <f>Engine!AQ211</f>
        <v>0</v>
      </c>
      <c r="AQ211" s="140">
        <f>Engine!AR211</f>
        <v>0</v>
      </c>
      <c r="AR211" s="140">
        <f>Engine!AS211</f>
        <v>0</v>
      </c>
      <c r="AS211" s="140">
        <f>Engine!AT211</f>
        <v>0</v>
      </c>
      <c r="AT211" s="141">
        <f>Engine!AU211</f>
        <v>0</v>
      </c>
      <c r="AU211" s="142" t="str">
        <f>Engine!AV211</f>
        <v>No</v>
      </c>
      <c r="AV211" s="132" t="str">
        <f t="shared" si="3"/>
        <v/>
      </c>
    </row>
    <row r="212" spans="1:48" ht="16.5" hidden="1" customHeight="1" x14ac:dyDescent="0.3">
      <c r="A212" s="107">
        <f>Engine!A212</f>
        <v>21</v>
      </c>
      <c r="B212" s="108" t="str">
        <f>Engine!B212</f>
        <v>-</v>
      </c>
      <c r="C212" s="109" t="str">
        <f>Engine!C212</f>
        <v>-</v>
      </c>
      <c r="D212" s="109" t="str">
        <f>Engine!D212</f>
        <v>-</v>
      </c>
      <c r="E212" s="110" t="str">
        <f>Engine!E212</f>
        <v>-</v>
      </c>
      <c r="F212" s="111" t="str">
        <f>Engine!F212</f>
        <v>B</v>
      </c>
      <c r="G212" s="112" t="str">
        <f>Engine!G212</f>
        <v>Totals</v>
      </c>
      <c r="H212" s="113" t="s">
        <v>39</v>
      </c>
      <c r="I212" s="114" t="s">
        <v>39</v>
      </c>
      <c r="J212" s="114" t="s">
        <v>39</v>
      </c>
      <c r="K212" s="114" t="s">
        <v>39</v>
      </c>
      <c r="L212" s="114" t="s">
        <v>39</v>
      </c>
      <c r="M212" s="114" t="s">
        <v>39</v>
      </c>
      <c r="N212" s="115" t="s">
        <v>39</v>
      </c>
      <c r="O212" s="116">
        <f>Engine!P212</f>
        <v>17</v>
      </c>
      <c r="P212" s="117">
        <f>Engine!Q212</f>
        <v>119</v>
      </c>
      <c r="Q212" s="117">
        <f>Engine!R212</f>
        <v>34</v>
      </c>
      <c r="R212" s="117">
        <f>Engine!S212</f>
        <v>298</v>
      </c>
      <c r="S212" s="117">
        <f>Engine!T212</f>
        <v>724</v>
      </c>
      <c r="T212" s="117">
        <f>Engine!U212</f>
        <v>350</v>
      </c>
      <c r="U212" s="117">
        <f>Engine!V212</f>
        <v>614</v>
      </c>
      <c r="V212" s="118">
        <f>Engine!W212</f>
        <v>2156</v>
      </c>
      <c r="W212" s="116">
        <f>Engine!X212</f>
        <v>0</v>
      </c>
      <c r="X212" s="117">
        <f>Engine!Y212</f>
        <v>0</v>
      </c>
      <c r="Y212" s="117">
        <f>Engine!Z212</f>
        <v>0</v>
      </c>
      <c r="Z212" s="117">
        <f>Engine!AA212</f>
        <v>0</v>
      </c>
      <c r="AA212" s="117">
        <f>Engine!AB212</f>
        <v>0</v>
      </c>
      <c r="AB212" s="117">
        <f>Engine!AC212</f>
        <v>0</v>
      </c>
      <c r="AC212" s="117">
        <f>Engine!AD212</f>
        <v>0</v>
      </c>
      <c r="AD212" s="118">
        <f>Engine!AE212</f>
        <v>0</v>
      </c>
      <c r="AE212" s="116">
        <f>Engine!AF212</f>
        <v>17</v>
      </c>
      <c r="AF212" s="117">
        <f>Engine!AG212</f>
        <v>119</v>
      </c>
      <c r="AG212" s="117">
        <f>Engine!AH212</f>
        <v>34</v>
      </c>
      <c r="AH212" s="117">
        <f>Engine!AI212</f>
        <v>298</v>
      </c>
      <c r="AI212" s="117">
        <f>Engine!AJ212</f>
        <v>724</v>
      </c>
      <c r="AJ212" s="117">
        <f>Engine!AK212</f>
        <v>350</v>
      </c>
      <c r="AK212" s="117">
        <f>Engine!AL212</f>
        <v>614</v>
      </c>
      <c r="AL212" s="118">
        <f>Engine!AM212</f>
        <v>1542</v>
      </c>
      <c r="AM212" s="119">
        <f>Engine!AN212</f>
        <v>0</v>
      </c>
      <c r="AN212" s="120">
        <f>Engine!AO212</f>
        <v>0</v>
      </c>
      <c r="AO212" s="120">
        <f>Engine!AP212</f>
        <v>0</v>
      </c>
      <c r="AP212" s="120">
        <f>Engine!AQ212</f>
        <v>0</v>
      </c>
      <c r="AQ212" s="120">
        <f>Engine!AR212</f>
        <v>0</v>
      </c>
      <c r="AR212" s="120">
        <f>Engine!AS212</f>
        <v>0</v>
      </c>
      <c r="AS212" s="120">
        <f>Engine!AT212</f>
        <v>0</v>
      </c>
      <c r="AT212" s="121">
        <f>Engine!AU212</f>
        <v>0</v>
      </c>
      <c r="AU212" s="122" t="str">
        <f>Engine!AV212</f>
        <v>No</v>
      </c>
      <c r="AV212" s="115" t="str">
        <f t="shared" si="3"/>
        <v/>
      </c>
    </row>
    <row r="213" spans="1:48" ht="15.75" hidden="1" customHeight="1" x14ac:dyDescent="0.3">
      <c r="A213" s="124">
        <f>Engine!A213</f>
        <v>22</v>
      </c>
      <c r="B213" s="125" t="str">
        <f>Engine!B213</f>
        <v>-</v>
      </c>
      <c r="C213" s="126" t="str">
        <f>Engine!C213</f>
        <v>-</v>
      </c>
      <c r="D213" s="126" t="str">
        <f>Engine!D213</f>
        <v>-</v>
      </c>
      <c r="E213" s="127" t="str">
        <f>Engine!E213</f>
        <v>-</v>
      </c>
      <c r="F213" s="128" t="str">
        <f>Engine!F213</f>
        <v>B</v>
      </c>
      <c r="G213" s="129" t="str">
        <f>Engine!G213</f>
        <v>Season</v>
      </c>
      <c r="H213" s="130">
        <f>Engine!I213</f>
        <v>65</v>
      </c>
      <c r="I213" s="131">
        <f>Engine!J213</f>
        <v>55</v>
      </c>
      <c r="J213" s="131">
        <f>Engine!K213</f>
        <v>49</v>
      </c>
      <c r="K213" s="131">
        <f>Engine!L213</f>
        <v>39</v>
      </c>
      <c r="L213" s="131">
        <f>Engine!M213</f>
        <v>23</v>
      </c>
      <c r="M213" s="131">
        <f>Engine!N213</f>
        <v>15</v>
      </c>
      <c r="N213" s="132">
        <f>Engine!O213</f>
        <v>12</v>
      </c>
      <c r="O213" s="133">
        <f>Engine!P213</f>
        <v>17</v>
      </c>
      <c r="P213" s="134">
        <f>Engine!Q213</f>
        <v>119</v>
      </c>
      <c r="Q213" s="134">
        <f>Engine!R213</f>
        <v>34</v>
      </c>
      <c r="R213" s="134">
        <f>Engine!S213</f>
        <v>298</v>
      </c>
      <c r="S213" s="134">
        <f>Engine!T213</f>
        <v>724</v>
      </c>
      <c r="T213" s="134">
        <f>Engine!U213</f>
        <v>350</v>
      </c>
      <c r="U213" s="134">
        <f>Engine!V213</f>
        <v>614</v>
      </c>
      <c r="V213" s="135">
        <f>Engine!W213</f>
        <v>2156</v>
      </c>
      <c r="W213" s="136">
        <f>Engine!X213</f>
        <v>0</v>
      </c>
      <c r="X213" s="137">
        <f>Engine!Y213</f>
        <v>0</v>
      </c>
      <c r="Y213" s="137">
        <f>Engine!Z213</f>
        <v>0</v>
      </c>
      <c r="Z213" s="137">
        <f>Engine!AA213</f>
        <v>0</v>
      </c>
      <c r="AA213" s="137">
        <f>Engine!AB213</f>
        <v>0</v>
      </c>
      <c r="AB213" s="137">
        <f>Engine!AC213</f>
        <v>0</v>
      </c>
      <c r="AC213" s="137">
        <f>Engine!AD213</f>
        <v>0</v>
      </c>
      <c r="AD213" s="138">
        <f>Engine!AE213</f>
        <v>0</v>
      </c>
      <c r="AE213" s="133">
        <f>Engine!AF213</f>
        <v>17</v>
      </c>
      <c r="AF213" s="134">
        <f>Engine!AG213</f>
        <v>119</v>
      </c>
      <c r="AG213" s="134">
        <f>Engine!AH213</f>
        <v>34</v>
      </c>
      <c r="AH213" s="134">
        <f>Engine!AI213</f>
        <v>298</v>
      </c>
      <c r="AI213" s="134">
        <f>Engine!AJ213</f>
        <v>724</v>
      </c>
      <c r="AJ213" s="134">
        <f>Engine!AK213</f>
        <v>350</v>
      </c>
      <c r="AK213" s="134">
        <f>Engine!AL213</f>
        <v>614</v>
      </c>
      <c r="AL213" s="135">
        <f>Engine!AM213</f>
        <v>1542</v>
      </c>
      <c r="AM213" s="139">
        <f>Engine!AN213</f>
        <v>0</v>
      </c>
      <c r="AN213" s="140">
        <f>Engine!AO213</f>
        <v>0</v>
      </c>
      <c r="AO213" s="140">
        <f>Engine!AP213</f>
        <v>0</v>
      </c>
      <c r="AP213" s="140">
        <f>Engine!AQ213</f>
        <v>0</v>
      </c>
      <c r="AQ213" s="140">
        <f>Engine!AR213</f>
        <v>0</v>
      </c>
      <c r="AR213" s="140">
        <f>Engine!AS213</f>
        <v>0</v>
      </c>
      <c r="AS213" s="140">
        <f>Engine!AT213</f>
        <v>0</v>
      </c>
      <c r="AT213" s="141">
        <f>Engine!AU213</f>
        <v>0</v>
      </c>
      <c r="AU213" s="142" t="str">
        <f>Engine!AV213</f>
        <v>No</v>
      </c>
      <c r="AV213" s="132" t="str">
        <f t="shared" si="3"/>
        <v/>
      </c>
    </row>
    <row r="214" spans="1:48" ht="15.75" hidden="1" customHeight="1" x14ac:dyDescent="0.3">
      <c r="A214" s="124">
        <f>Engine!A214</f>
        <v>22</v>
      </c>
      <c r="B214" s="125" t="str">
        <f>Engine!B214</f>
        <v>-</v>
      </c>
      <c r="C214" s="126" t="str">
        <f>Engine!C214</f>
        <v>-</v>
      </c>
      <c r="D214" s="126" t="str">
        <f>Engine!D214</f>
        <v>-</v>
      </c>
      <c r="E214" s="127" t="str">
        <f>Engine!E214</f>
        <v>-</v>
      </c>
      <c r="F214" s="128" t="str">
        <f>Engine!F214</f>
        <v>B</v>
      </c>
      <c r="G214" s="129" t="str">
        <f>Engine!G214</f>
        <v>Group</v>
      </c>
      <c r="H214" s="130">
        <f>Engine!I214</f>
        <v>75</v>
      </c>
      <c r="I214" s="131">
        <f>Engine!J214</f>
        <v>63</v>
      </c>
      <c r="J214" s="131">
        <f>Engine!K214</f>
        <v>56.5</v>
      </c>
      <c r="K214" s="131">
        <f>Engine!L214</f>
        <v>45</v>
      </c>
      <c r="L214" s="131">
        <f>Engine!M214</f>
        <v>26.5</v>
      </c>
      <c r="M214" s="131">
        <f>Engine!N214</f>
        <v>17.5</v>
      </c>
      <c r="N214" s="132">
        <f>Engine!O214</f>
        <v>14</v>
      </c>
      <c r="O214" s="133">
        <f>Engine!P214</f>
        <v>17</v>
      </c>
      <c r="P214" s="134">
        <f>Engine!Q214</f>
        <v>119</v>
      </c>
      <c r="Q214" s="134">
        <f>Engine!R214</f>
        <v>34</v>
      </c>
      <c r="R214" s="134">
        <f>Engine!S214</f>
        <v>298</v>
      </c>
      <c r="S214" s="134">
        <f>Engine!T214</f>
        <v>724</v>
      </c>
      <c r="T214" s="134">
        <f>Engine!U214</f>
        <v>350</v>
      </c>
      <c r="U214" s="134">
        <f>Engine!V214</f>
        <v>614</v>
      </c>
      <c r="V214" s="135">
        <f>Engine!W214</f>
        <v>2156</v>
      </c>
      <c r="W214" s="136">
        <f>Engine!X214</f>
        <v>0</v>
      </c>
      <c r="X214" s="137">
        <f>Engine!Y214</f>
        <v>0</v>
      </c>
      <c r="Y214" s="137">
        <f>Engine!Z214</f>
        <v>0</v>
      </c>
      <c r="Z214" s="137">
        <f>Engine!AA214</f>
        <v>0</v>
      </c>
      <c r="AA214" s="137">
        <f>Engine!AB214</f>
        <v>0</v>
      </c>
      <c r="AB214" s="137">
        <f>Engine!AC214</f>
        <v>0</v>
      </c>
      <c r="AC214" s="137">
        <f>Engine!AD214</f>
        <v>0</v>
      </c>
      <c r="AD214" s="138">
        <f>Engine!AE214</f>
        <v>0</v>
      </c>
      <c r="AE214" s="133">
        <f>Engine!AF214</f>
        <v>17</v>
      </c>
      <c r="AF214" s="134">
        <f>Engine!AG214</f>
        <v>119</v>
      </c>
      <c r="AG214" s="134">
        <f>Engine!AH214</f>
        <v>34</v>
      </c>
      <c r="AH214" s="134">
        <f>Engine!AI214</f>
        <v>298</v>
      </c>
      <c r="AI214" s="134">
        <f>Engine!AJ214</f>
        <v>724</v>
      </c>
      <c r="AJ214" s="134">
        <f>Engine!AK214</f>
        <v>350</v>
      </c>
      <c r="AK214" s="134">
        <f>Engine!AL214</f>
        <v>614</v>
      </c>
      <c r="AL214" s="135">
        <f>Engine!AM214</f>
        <v>1542</v>
      </c>
      <c r="AM214" s="139">
        <f>Engine!AN214</f>
        <v>0</v>
      </c>
      <c r="AN214" s="140">
        <f>Engine!AO214</f>
        <v>0</v>
      </c>
      <c r="AO214" s="140">
        <f>Engine!AP214</f>
        <v>0</v>
      </c>
      <c r="AP214" s="140">
        <f>Engine!AQ214</f>
        <v>0</v>
      </c>
      <c r="AQ214" s="140">
        <f>Engine!AR214</f>
        <v>0</v>
      </c>
      <c r="AR214" s="140">
        <f>Engine!AS214</f>
        <v>0</v>
      </c>
      <c r="AS214" s="140">
        <f>Engine!AT214</f>
        <v>0</v>
      </c>
      <c r="AT214" s="141">
        <f>Engine!AU214</f>
        <v>0</v>
      </c>
      <c r="AU214" s="142" t="str">
        <f>Engine!AV214</f>
        <v>No</v>
      </c>
      <c r="AV214" s="132" t="str">
        <f t="shared" si="3"/>
        <v/>
      </c>
    </row>
    <row r="215" spans="1:48" ht="15.75" hidden="1" customHeight="1" x14ac:dyDescent="0.3">
      <c r="A215" s="124">
        <f>Engine!A215</f>
        <v>22</v>
      </c>
      <c r="B215" s="125" t="str">
        <f>Engine!B215</f>
        <v>-</v>
      </c>
      <c r="C215" s="126" t="str">
        <f>Engine!C215</f>
        <v>-</v>
      </c>
      <c r="D215" s="126" t="str">
        <f>Engine!D215</f>
        <v>-</v>
      </c>
      <c r="E215" s="127" t="str">
        <f>Engine!E215</f>
        <v>-</v>
      </c>
      <c r="F215" s="128" t="str">
        <f>Engine!F215</f>
        <v>B</v>
      </c>
      <c r="G215" s="129" t="str">
        <f>Engine!G215</f>
        <v>Single</v>
      </c>
      <c r="H215" s="130">
        <f>Engine!I215</f>
        <v>81.5</v>
      </c>
      <c r="I215" s="131">
        <f>Engine!J215</f>
        <v>69</v>
      </c>
      <c r="J215" s="131">
        <f>Engine!K215</f>
        <v>61.5</v>
      </c>
      <c r="K215" s="131">
        <f>Engine!L215</f>
        <v>49</v>
      </c>
      <c r="L215" s="131">
        <f>Engine!M215</f>
        <v>29</v>
      </c>
      <c r="M215" s="131">
        <f>Engine!N215</f>
        <v>19</v>
      </c>
      <c r="N215" s="132">
        <f>Engine!O215</f>
        <v>15</v>
      </c>
      <c r="O215" s="133">
        <f>Engine!P215</f>
        <v>17</v>
      </c>
      <c r="P215" s="134">
        <f>Engine!Q215</f>
        <v>119</v>
      </c>
      <c r="Q215" s="134">
        <f>Engine!R215</f>
        <v>34</v>
      </c>
      <c r="R215" s="134">
        <f>Engine!S215</f>
        <v>298</v>
      </c>
      <c r="S215" s="134">
        <f>Engine!T215</f>
        <v>724</v>
      </c>
      <c r="T215" s="134">
        <f>Engine!U215</f>
        <v>350</v>
      </c>
      <c r="U215" s="134">
        <f>Engine!V215</f>
        <v>614</v>
      </c>
      <c r="V215" s="135">
        <f>Engine!W215</f>
        <v>2156</v>
      </c>
      <c r="W215" s="136">
        <f>Engine!X215</f>
        <v>0</v>
      </c>
      <c r="X215" s="137">
        <f>Engine!Y215</f>
        <v>0</v>
      </c>
      <c r="Y215" s="137">
        <f>Engine!Z215</f>
        <v>0</v>
      </c>
      <c r="Z215" s="137">
        <f>Engine!AA215</f>
        <v>0</v>
      </c>
      <c r="AA215" s="137">
        <f>Engine!AB215</f>
        <v>0</v>
      </c>
      <c r="AB215" s="137">
        <f>Engine!AC215</f>
        <v>0</v>
      </c>
      <c r="AC215" s="137">
        <f>Engine!AD215</f>
        <v>0</v>
      </c>
      <c r="AD215" s="138">
        <f>Engine!AE215</f>
        <v>0</v>
      </c>
      <c r="AE215" s="133">
        <f>Engine!AF215</f>
        <v>17</v>
      </c>
      <c r="AF215" s="134">
        <f>Engine!AG215</f>
        <v>119</v>
      </c>
      <c r="AG215" s="134">
        <f>Engine!AH215</f>
        <v>34</v>
      </c>
      <c r="AH215" s="134">
        <f>Engine!AI215</f>
        <v>298</v>
      </c>
      <c r="AI215" s="134">
        <f>Engine!AJ215</f>
        <v>724</v>
      </c>
      <c r="AJ215" s="134">
        <f>Engine!AK215</f>
        <v>350</v>
      </c>
      <c r="AK215" s="134">
        <f>Engine!AL215</f>
        <v>614</v>
      </c>
      <c r="AL215" s="135">
        <f>Engine!AM215</f>
        <v>1542</v>
      </c>
      <c r="AM215" s="139">
        <f>Engine!AN215</f>
        <v>0</v>
      </c>
      <c r="AN215" s="140">
        <f>Engine!AO215</f>
        <v>0</v>
      </c>
      <c r="AO215" s="140">
        <f>Engine!AP215</f>
        <v>0</v>
      </c>
      <c r="AP215" s="140">
        <f>Engine!AQ215</f>
        <v>0</v>
      </c>
      <c r="AQ215" s="140">
        <f>Engine!AR215</f>
        <v>0</v>
      </c>
      <c r="AR215" s="140">
        <f>Engine!AS215</f>
        <v>0</v>
      </c>
      <c r="AS215" s="140">
        <f>Engine!AT215</f>
        <v>0</v>
      </c>
      <c r="AT215" s="141">
        <f>Engine!AU215</f>
        <v>0</v>
      </c>
      <c r="AU215" s="142" t="str">
        <f>Engine!AV215</f>
        <v>No</v>
      </c>
      <c r="AV215" s="132" t="str">
        <f t="shared" si="3"/>
        <v/>
      </c>
    </row>
    <row r="216" spans="1:48" ht="15.75" hidden="1" customHeight="1" x14ac:dyDescent="0.3">
      <c r="A216" s="124">
        <f>Engine!A216</f>
        <v>22</v>
      </c>
      <c r="B216" s="125" t="str">
        <f>Engine!B216</f>
        <v>-</v>
      </c>
      <c r="C216" s="126" t="str">
        <f>Engine!C216</f>
        <v>-</v>
      </c>
      <c r="D216" s="126" t="str">
        <f>Engine!D216</f>
        <v>-</v>
      </c>
      <c r="E216" s="127" t="str">
        <f>Engine!E216</f>
        <v>-</v>
      </c>
      <c r="F216" s="128" t="str">
        <f>Engine!F216</f>
        <v>B</v>
      </c>
      <c r="G216" s="129" t="str">
        <f>Engine!G216</f>
        <v>Matchday</v>
      </c>
      <c r="H216" s="130">
        <f>Engine!I216</f>
        <v>88</v>
      </c>
      <c r="I216" s="131">
        <f>Engine!J216</f>
        <v>74.5</v>
      </c>
      <c r="J216" s="131">
        <f>Engine!K216</f>
        <v>66</v>
      </c>
      <c r="K216" s="131">
        <f>Engine!L216</f>
        <v>52.5</v>
      </c>
      <c r="L216" s="131">
        <f>Engine!M216</f>
        <v>31</v>
      </c>
      <c r="M216" s="131">
        <f>Engine!N216</f>
        <v>20.5</v>
      </c>
      <c r="N216" s="132">
        <f>Engine!O216</f>
        <v>16</v>
      </c>
      <c r="O216" s="133">
        <f>Engine!P216</f>
        <v>17</v>
      </c>
      <c r="P216" s="134">
        <f>Engine!Q216</f>
        <v>119</v>
      </c>
      <c r="Q216" s="134">
        <f>Engine!R216</f>
        <v>34</v>
      </c>
      <c r="R216" s="134">
        <f>Engine!S216</f>
        <v>298</v>
      </c>
      <c r="S216" s="134">
        <f>Engine!T216</f>
        <v>724</v>
      </c>
      <c r="T216" s="134">
        <f>Engine!U216</f>
        <v>350</v>
      </c>
      <c r="U216" s="134">
        <f>Engine!V216</f>
        <v>614</v>
      </c>
      <c r="V216" s="135">
        <f>Engine!W216</f>
        <v>2156</v>
      </c>
      <c r="W216" s="136">
        <f>Engine!X216</f>
        <v>0</v>
      </c>
      <c r="X216" s="137">
        <f>Engine!Y216</f>
        <v>0</v>
      </c>
      <c r="Y216" s="137">
        <f>Engine!Z216</f>
        <v>0</v>
      </c>
      <c r="Z216" s="137">
        <f>Engine!AA216</f>
        <v>0</v>
      </c>
      <c r="AA216" s="137">
        <f>Engine!AB216</f>
        <v>0</v>
      </c>
      <c r="AB216" s="137">
        <f>Engine!AC216</f>
        <v>0</v>
      </c>
      <c r="AC216" s="137">
        <f>Engine!AD216</f>
        <v>0</v>
      </c>
      <c r="AD216" s="138">
        <f>Engine!AE216</f>
        <v>0</v>
      </c>
      <c r="AE216" s="133">
        <f>Engine!AF216</f>
        <v>17</v>
      </c>
      <c r="AF216" s="134">
        <f>Engine!AG216</f>
        <v>119</v>
      </c>
      <c r="AG216" s="134">
        <f>Engine!AH216</f>
        <v>34</v>
      </c>
      <c r="AH216" s="134">
        <f>Engine!AI216</f>
        <v>298</v>
      </c>
      <c r="AI216" s="134">
        <f>Engine!AJ216</f>
        <v>724</v>
      </c>
      <c r="AJ216" s="134">
        <f>Engine!AK216</f>
        <v>350</v>
      </c>
      <c r="AK216" s="134">
        <f>Engine!AL216</f>
        <v>614</v>
      </c>
      <c r="AL216" s="135">
        <f>Engine!AM216</f>
        <v>1542</v>
      </c>
      <c r="AM216" s="139">
        <f>Engine!AN216</f>
        <v>0</v>
      </c>
      <c r="AN216" s="140">
        <f>Engine!AO216</f>
        <v>0</v>
      </c>
      <c r="AO216" s="140">
        <f>Engine!AP216</f>
        <v>0</v>
      </c>
      <c r="AP216" s="140">
        <f>Engine!AQ216</f>
        <v>0</v>
      </c>
      <c r="AQ216" s="140">
        <f>Engine!AR216</f>
        <v>0</v>
      </c>
      <c r="AR216" s="140">
        <f>Engine!AS216</f>
        <v>0</v>
      </c>
      <c r="AS216" s="140">
        <f>Engine!AT216</f>
        <v>0</v>
      </c>
      <c r="AT216" s="141">
        <f>Engine!AU216</f>
        <v>0</v>
      </c>
      <c r="AU216" s="142" t="str">
        <f>Engine!AV216</f>
        <v>No</v>
      </c>
      <c r="AV216" s="132" t="str">
        <f t="shared" si="3"/>
        <v/>
      </c>
    </row>
    <row r="217" spans="1:48" ht="15.75" hidden="1" customHeight="1" x14ac:dyDescent="0.3">
      <c r="A217" s="124">
        <f>Engine!A217</f>
        <v>22</v>
      </c>
      <c r="B217" s="125" t="str">
        <f>Engine!B217</f>
        <v>-</v>
      </c>
      <c r="C217" s="126" t="str">
        <f>Engine!C217</f>
        <v>-</v>
      </c>
      <c r="D217" s="126" t="str">
        <f>Engine!D217</f>
        <v>-</v>
      </c>
      <c r="E217" s="127" t="str">
        <f>Engine!E217</f>
        <v>-</v>
      </c>
      <c r="F217" s="128" t="str">
        <f>Engine!F217</f>
        <v>B</v>
      </c>
      <c r="G217" s="129" t="str">
        <f>Engine!G217</f>
        <v>Sponsor</v>
      </c>
      <c r="H217" s="130">
        <f>Engine!I217</f>
        <v>65</v>
      </c>
      <c r="I217" s="131">
        <f>Engine!J217</f>
        <v>55</v>
      </c>
      <c r="J217" s="131">
        <f>Engine!K217</f>
        <v>49</v>
      </c>
      <c r="K217" s="131">
        <f>Engine!L217</f>
        <v>39</v>
      </c>
      <c r="L217" s="131">
        <f>Engine!M217</f>
        <v>23</v>
      </c>
      <c r="M217" s="131">
        <f>Engine!N217</f>
        <v>15</v>
      </c>
      <c r="N217" s="132">
        <f>Engine!O217</f>
        <v>12</v>
      </c>
      <c r="O217" s="133">
        <f>Engine!P217</f>
        <v>17</v>
      </c>
      <c r="P217" s="134">
        <f>Engine!Q217</f>
        <v>119</v>
      </c>
      <c r="Q217" s="134">
        <f>Engine!R217</f>
        <v>34</v>
      </c>
      <c r="R217" s="134">
        <f>Engine!S217</f>
        <v>298</v>
      </c>
      <c r="S217" s="134">
        <f>Engine!T217</f>
        <v>724</v>
      </c>
      <c r="T217" s="134">
        <f>Engine!U217</f>
        <v>350</v>
      </c>
      <c r="U217" s="134">
        <f>Engine!V217</f>
        <v>614</v>
      </c>
      <c r="V217" s="135">
        <f>Engine!W217</f>
        <v>2156</v>
      </c>
      <c r="W217" s="136">
        <f>Engine!X217</f>
        <v>0</v>
      </c>
      <c r="X217" s="137">
        <f>Engine!Y217</f>
        <v>0</v>
      </c>
      <c r="Y217" s="137">
        <f>Engine!Z217</f>
        <v>0</v>
      </c>
      <c r="Z217" s="137">
        <f>Engine!AA217</f>
        <v>0</v>
      </c>
      <c r="AA217" s="137">
        <f>Engine!AB217</f>
        <v>0</v>
      </c>
      <c r="AB217" s="137">
        <f>Engine!AC217</f>
        <v>0</v>
      </c>
      <c r="AC217" s="137">
        <f>Engine!AD217</f>
        <v>0</v>
      </c>
      <c r="AD217" s="138">
        <f>Engine!AE217</f>
        <v>0</v>
      </c>
      <c r="AE217" s="133">
        <f>Engine!AF217</f>
        <v>17</v>
      </c>
      <c r="AF217" s="134">
        <f>Engine!AG217</f>
        <v>119</v>
      </c>
      <c r="AG217" s="134">
        <f>Engine!AH217</f>
        <v>34</v>
      </c>
      <c r="AH217" s="134">
        <f>Engine!AI217</f>
        <v>298</v>
      </c>
      <c r="AI217" s="134">
        <f>Engine!AJ217</f>
        <v>724</v>
      </c>
      <c r="AJ217" s="134">
        <f>Engine!AK217</f>
        <v>350</v>
      </c>
      <c r="AK217" s="134">
        <f>Engine!AL217</f>
        <v>614</v>
      </c>
      <c r="AL217" s="135">
        <f>Engine!AM217</f>
        <v>1542</v>
      </c>
      <c r="AM217" s="139">
        <f>Engine!AN217</f>
        <v>0</v>
      </c>
      <c r="AN217" s="140">
        <f>Engine!AO217</f>
        <v>0</v>
      </c>
      <c r="AO217" s="140">
        <f>Engine!AP217</f>
        <v>0</v>
      </c>
      <c r="AP217" s="140">
        <f>Engine!AQ217</f>
        <v>0</v>
      </c>
      <c r="AQ217" s="140">
        <f>Engine!AR217</f>
        <v>0</v>
      </c>
      <c r="AR217" s="140">
        <f>Engine!AS217</f>
        <v>0</v>
      </c>
      <c r="AS217" s="140">
        <f>Engine!AT217</f>
        <v>0</v>
      </c>
      <c r="AT217" s="141">
        <f>Engine!AU217</f>
        <v>0</v>
      </c>
      <c r="AU217" s="142" t="str">
        <f>Engine!AV217</f>
        <v>No</v>
      </c>
      <c r="AV217" s="132" t="str">
        <f t="shared" si="3"/>
        <v/>
      </c>
    </row>
    <row r="218" spans="1:48" ht="15.75" hidden="1" customHeight="1" x14ac:dyDescent="0.3">
      <c r="A218" s="124">
        <f>Engine!A218</f>
        <v>22</v>
      </c>
      <c r="B218" s="125" t="str">
        <f>Engine!B218</f>
        <v>-</v>
      </c>
      <c r="C218" s="126" t="str">
        <f>Engine!C218</f>
        <v>-</v>
      </c>
      <c r="D218" s="126" t="str">
        <f>Engine!D218</f>
        <v>-</v>
      </c>
      <c r="E218" s="127" t="str">
        <f>Engine!E218</f>
        <v>-</v>
      </c>
      <c r="F218" s="128" t="str">
        <f>Engine!F218</f>
        <v>B</v>
      </c>
      <c r="G218" s="129" t="str">
        <f>Engine!G218</f>
        <v>Comp</v>
      </c>
      <c r="H218" s="130">
        <f>Engine!I218</f>
        <v>0</v>
      </c>
      <c r="I218" s="131">
        <f>Engine!J218</f>
        <v>0</v>
      </c>
      <c r="J218" s="131">
        <f>Engine!K218</f>
        <v>0</v>
      </c>
      <c r="K218" s="131">
        <f>Engine!L218</f>
        <v>0</v>
      </c>
      <c r="L218" s="131">
        <f>Engine!M218</f>
        <v>0</v>
      </c>
      <c r="M218" s="131">
        <f>Engine!N218</f>
        <v>0</v>
      </c>
      <c r="N218" s="132">
        <f>Engine!O218</f>
        <v>0</v>
      </c>
      <c r="O218" s="133">
        <f>Engine!P218</f>
        <v>17</v>
      </c>
      <c r="P218" s="134">
        <f>Engine!Q218</f>
        <v>119</v>
      </c>
      <c r="Q218" s="134">
        <f>Engine!R218</f>
        <v>34</v>
      </c>
      <c r="R218" s="134">
        <f>Engine!S218</f>
        <v>298</v>
      </c>
      <c r="S218" s="134">
        <f>Engine!T218</f>
        <v>724</v>
      </c>
      <c r="T218" s="134">
        <f>Engine!U218</f>
        <v>350</v>
      </c>
      <c r="U218" s="134">
        <f>Engine!V218</f>
        <v>614</v>
      </c>
      <c r="V218" s="135">
        <f>Engine!W218</f>
        <v>2156</v>
      </c>
      <c r="W218" s="136">
        <f>Engine!X218</f>
        <v>0</v>
      </c>
      <c r="X218" s="137">
        <f>Engine!Y218</f>
        <v>0</v>
      </c>
      <c r="Y218" s="137">
        <f>Engine!Z218</f>
        <v>0</v>
      </c>
      <c r="Z218" s="137">
        <f>Engine!AA218</f>
        <v>0</v>
      </c>
      <c r="AA218" s="137">
        <f>Engine!AB218</f>
        <v>0</v>
      </c>
      <c r="AB218" s="137">
        <f>Engine!AC218</f>
        <v>0</v>
      </c>
      <c r="AC218" s="137">
        <f>Engine!AD218</f>
        <v>0</v>
      </c>
      <c r="AD218" s="138">
        <f>Engine!AE218</f>
        <v>0</v>
      </c>
      <c r="AE218" s="133">
        <f>Engine!AF218</f>
        <v>17</v>
      </c>
      <c r="AF218" s="134">
        <f>Engine!AG218</f>
        <v>119</v>
      </c>
      <c r="AG218" s="134">
        <f>Engine!AH218</f>
        <v>34</v>
      </c>
      <c r="AH218" s="134">
        <f>Engine!AI218</f>
        <v>298</v>
      </c>
      <c r="AI218" s="134">
        <f>Engine!AJ218</f>
        <v>724</v>
      </c>
      <c r="AJ218" s="134">
        <f>Engine!AK218</f>
        <v>350</v>
      </c>
      <c r="AK218" s="134">
        <f>Engine!AL218</f>
        <v>614</v>
      </c>
      <c r="AL218" s="135">
        <f>Engine!AM218</f>
        <v>1542</v>
      </c>
      <c r="AM218" s="139">
        <f>Engine!AN218</f>
        <v>0</v>
      </c>
      <c r="AN218" s="140">
        <f>Engine!AO218</f>
        <v>0</v>
      </c>
      <c r="AO218" s="140">
        <f>Engine!AP218</f>
        <v>0</v>
      </c>
      <c r="AP218" s="140">
        <f>Engine!AQ218</f>
        <v>0</v>
      </c>
      <c r="AQ218" s="140">
        <f>Engine!AR218</f>
        <v>0</v>
      </c>
      <c r="AR218" s="140">
        <f>Engine!AS218</f>
        <v>0</v>
      </c>
      <c r="AS218" s="140">
        <f>Engine!AT218</f>
        <v>0</v>
      </c>
      <c r="AT218" s="141">
        <f>Engine!AU218</f>
        <v>0</v>
      </c>
      <c r="AU218" s="142" t="str">
        <f>Engine!AV218</f>
        <v>No</v>
      </c>
      <c r="AV218" s="132" t="str">
        <f t="shared" si="3"/>
        <v/>
      </c>
    </row>
    <row r="219" spans="1:48" ht="15.75" hidden="1" customHeight="1" x14ac:dyDescent="0.3">
      <c r="A219" s="124">
        <f>Engine!A219</f>
        <v>22</v>
      </c>
      <c r="B219" s="125" t="str">
        <f>Engine!B219</f>
        <v>-</v>
      </c>
      <c r="C219" s="126" t="str">
        <f>Engine!C219</f>
        <v>-</v>
      </c>
      <c r="D219" s="126" t="str">
        <f>Engine!D219</f>
        <v>-</v>
      </c>
      <c r="E219" s="127" t="str">
        <f>Engine!E219</f>
        <v>-</v>
      </c>
      <c r="F219" s="128" t="str">
        <f>Engine!F219</f>
        <v>B</v>
      </c>
      <c r="G219" s="129" t="str">
        <f>Engine!G219</f>
        <v>Promo1</v>
      </c>
      <c r="H219" s="130">
        <f>Engine!I219</f>
        <v>0</v>
      </c>
      <c r="I219" s="131">
        <f>Engine!J219</f>
        <v>0</v>
      </c>
      <c r="J219" s="131">
        <f>Engine!K219</f>
        <v>0</v>
      </c>
      <c r="K219" s="131">
        <f>Engine!L219</f>
        <v>0</v>
      </c>
      <c r="L219" s="131">
        <f>Engine!M219</f>
        <v>0</v>
      </c>
      <c r="M219" s="131">
        <f>Engine!N219</f>
        <v>0</v>
      </c>
      <c r="N219" s="132">
        <f>Engine!O219</f>
        <v>0</v>
      </c>
      <c r="O219" s="133">
        <f>Engine!P219</f>
        <v>17</v>
      </c>
      <c r="P219" s="134">
        <f>Engine!Q219</f>
        <v>119</v>
      </c>
      <c r="Q219" s="134">
        <f>Engine!R219</f>
        <v>34</v>
      </c>
      <c r="R219" s="134">
        <f>Engine!S219</f>
        <v>298</v>
      </c>
      <c r="S219" s="134">
        <f>Engine!T219</f>
        <v>724</v>
      </c>
      <c r="T219" s="134">
        <f>Engine!U219</f>
        <v>350</v>
      </c>
      <c r="U219" s="134">
        <f>Engine!V219</f>
        <v>614</v>
      </c>
      <c r="V219" s="135">
        <f>Engine!W219</f>
        <v>2156</v>
      </c>
      <c r="W219" s="136">
        <f>Engine!X219</f>
        <v>0</v>
      </c>
      <c r="X219" s="137">
        <f>Engine!Y219</f>
        <v>0</v>
      </c>
      <c r="Y219" s="137">
        <f>Engine!Z219</f>
        <v>0</v>
      </c>
      <c r="Z219" s="137">
        <f>Engine!AA219</f>
        <v>0</v>
      </c>
      <c r="AA219" s="137">
        <f>Engine!AB219</f>
        <v>0</v>
      </c>
      <c r="AB219" s="137">
        <f>Engine!AC219</f>
        <v>0</v>
      </c>
      <c r="AC219" s="137">
        <f>Engine!AD219</f>
        <v>0</v>
      </c>
      <c r="AD219" s="138">
        <f>Engine!AE219</f>
        <v>0</v>
      </c>
      <c r="AE219" s="133">
        <f>Engine!AF219</f>
        <v>17</v>
      </c>
      <c r="AF219" s="134">
        <f>Engine!AG219</f>
        <v>119</v>
      </c>
      <c r="AG219" s="134">
        <f>Engine!AH219</f>
        <v>34</v>
      </c>
      <c r="AH219" s="134">
        <f>Engine!AI219</f>
        <v>298</v>
      </c>
      <c r="AI219" s="134">
        <f>Engine!AJ219</f>
        <v>724</v>
      </c>
      <c r="AJ219" s="134">
        <f>Engine!AK219</f>
        <v>350</v>
      </c>
      <c r="AK219" s="134">
        <f>Engine!AL219</f>
        <v>614</v>
      </c>
      <c r="AL219" s="135">
        <f>Engine!AM219</f>
        <v>1542</v>
      </c>
      <c r="AM219" s="139">
        <f>Engine!AN219</f>
        <v>0</v>
      </c>
      <c r="AN219" s="140">
        <f>Engine!AO219</f>
        <v>0</v>
      </c>
      <c r="AO219" s="140">
        <f>Engine!AP219</f>
        <v>0</v>
      </c>
      <c r="AP219" s="140">
        <f>Engine!AQ219</f>
        <v>0</v>
      </c>
      <c r="AQ219" s="140">
        <f>Engine!AR219</f>
        <v>0</v>
      </c>
      <c r="AR219" s="140">
        <f>Engine!AS219</f>
        <v>0</v>
      </c>
      <c r="AS219" s="140">
        <f>Engine!AT219</f>
        <v>0</v>
      </c>
      <c r="AT219" s="141">
        <f>Engine!AU219</f>
        <v>0</v>
      </c>
      <c r="AU219" s="142" t="str">
        <f>Engine!AV219</f>
        <v>No</v>
      </c>
      <c r="AV219" s="132" t="str">
        <f t="shared" si="3"/>
        <v/>
      </c>
    </row>
    <row r="220" spans="1:48" ht="15.75" hidden="1" customHeight="1" x14ac:dyDescent="0.3">
      <c r="A220" s="124">
        <f>Engine!A220</f>
        <v>22</v>
      </c>
      <c r="B220" s="125" t="str">
        <f>Engine!B220</f>
        <v>-</v>
      </c>
      <c r="C220" s="126" t="str">
        <f>Engine!C220</f>
        <v>-</v>
      </c>
      <c r="D220" s="126" t="str">
        <f>Engine!D220</f>
        <v>-</v>
      </c>
      <c r="E220" s="127" t="str">
        <f>Engine!E220</f>
        <v>-</v>
      </c>
      <c r="F220" s="128" t="str">
        <f>Engine!F220</f>
        <v>B</v>
      </c>
      <c r="G220" s="129" t="str">
        <f>Engine!G220</f>
        <v>Promo2</v>
      </c>
      <c r="H220" s="130">
        <f>Engine!I220</f>
        <v>0</v>
      </c>
      <c r="I220" s="131">
        <f>Engine!J220</f>
        <v>0</v>
      </c>
      <c r="J220" s="131">
        <f>Engine!K220</f>
        <v>0</v>
      </c>
      <c r="K220" s="131">
        <f>Engine!L220</f>
        <v>0</v>
      </c>
      <c r="L220" s="131">
        <f>Engine!M220</f>
        <v>0</v>
      </c>
      <c r="M220" s="131">
        <f>Engine!N220</f>
        <v>0</v>
      </c>
      <c r="N220" s="132">
        <f>Engine!O220</f>
        <v>0</v>
      </c>
      <c r="O220" s="133">
        <f>Engine!P220</f>
        <v>17</v>
      </c>
      <c r="P220" s="134">
        <f>Engine!Q220</f>
        <v>119</v>
      </c>
      <c r="Q220" s="134">
        <f>Engine!R220</f>
        <v>34</v>
      </c>
      <c r="R220" s="134">
        <f>Engine!S220</f>
        <v>298</v>
      </c>
      <c r="S220" s="134">
        <f>Engine!T220</f>
        <v>724</v>
      </c>
      <c r="T220" s="134">
        <f>Engine!U220</f>
        <v>350</v>
      </c>
      <c r="U220" s="134">
        <f>Engine!V220</f>
        <v>614</v>
      </c>
      <c r="V220" s="135">
        <f>Engine!W220</f>
        <v>2156</v>
      </c>
      <c r="W220" s="136">
        <f>Engine!X220</f>
        <v>0</v>
      </c>
      <c r="X220" s="137">
        <f>Engine!Y220</f>
        <v>0</v>
      </c>
      <c r="Y220" s="137">
        <f>Engine!Z220</f>
        <v>0</v>
      </c>
      <c r="Z220" s="137">
        <f>Engine!AA220</f>
        <v>0</v>
      </c>
      <c r="AA220" s="137">
        <f>Engine!AB220</f>
        <v>0</v>
      </c>
      <c r="AB220" s="137">
        <f>Engine!AC220</f>
        <v>0</v>
      </c>
      <c r="AC220" s="137">
        <f>Engine!AD220</f>
        <v>0</v>
      </c>
      <c r="AD220" s="138">
        <f>Engine!AE220</f>
        <v>0</v>
      </c>
      <c r="AE220" s="133">
        <f>Engine!AF220</f>
        <v>17</v>
      </c>
      <c r="AF220" s="134">
        <f>Engine!AG220</f>
        <v>119</v>
      </c>
      <c r="AG220" s="134">
        <f>Engine!AH220</f>
        <v>34</v>
      </c>
      <c r="AH220" s="134">
        <f>Engine!AI220</f>
        <v>298</v>
      </c>
      <c r="AI220" s="134">
        <f>Engine!AJ220</f>
        <v>724</v>
      </c>
      <c r="AJ220" s="134">
        <f>Engine!AK220</f>
        <v>350</v>
      </c>
      <c r="AK220" s="134">
        <f>Engine!AL220</f>
        <v>614</v>
      </c>
      <c r="AL220" s="135">
        <f>Engine!AM220</f>
        <v>1542</v>
      </c>
      <c r="AM220" s="139">
        <f>Engine!AN220</f>
        <v>0</v>
      </c>
      <c r="AN220" s="140">
        <f>Engine!AO220</f>
        <v>0</v>
      </c>
      <c r="AO220" s="140">
        <f>Engine!AP220</f>
        <v>0</v>
      </c>
      <c r="AP220" s="140">
        <f>Engine!AQ220</f>
        <v>0</v>
      </c>
      <c r="AQ220" s="140">
        <f>Engine!AR220</f>
        <v>0</v>
      </c>
      <c r="AR220" s="140">
        <f>Engine!AS220</f>
        <v>0</v>
      </c>
      <c r="AS220" s="140">
        <f>Engine!AT220</f>
        <v>0</v>
      </c>
      <c r="AT220" s="141">
        <f>Engine!AU220</f>
        <v>0</v>
      </c>
      <c r="AU220" s="142" t="str">
        <f>Engine!AV220</f>
        <v>No</v>
      </c>
      <c r="AV220" s="132" t="str">
        <f t="shared" si="3"/>
        <v/>
      </c>
    </row>
    <row r="221" spans="1:48" ht="15.75" hidden="1" customHeight="1" x14ac:dyDescent="0.3">
      <c r="A221" s="124">
        <f>Engine!A221</f>
        <v>22</v>
      </c>
      <c r="B221" s="125" t="str">
        <f>Engine!B221</f>
        <v>-</v>
      </c>
      <c r="C221" s="126" t="str">
        <f>Engine!C221</f>
        <v>-</v>
      </c>
      <c r="D221" s="126" t="str">
        <f>Engine!D221</f>
        <v>-</v>
      </c>
      <c r="E221" s="127" t="str">
        <f>Engine!E221</f>
        <v>-</v>
      </c>
      <c r="F221" s="128" t="str">
        <f>Engine!F221</f>
        <v>B</v>
      </c>
      <c r="G221" s="129" t="str">
        <f>Engine!G221</f>
        <v>Promo3</v>
      </c>
      <c r="H221" s="130">
        <f>Engine!I221</f>
        <v>0</v>
      </c>
      <c r="I221" s="131">
        <f>Engine!J221</f>
        <v>0</v>
      </c>
      <c r="J221" s="131">
        <f>Engine!K221</f>
        <v>0</v>
      </c>
      <c r="K221" s="131">
        <f>Engine!L221</f>
        <v>0</v>
      </c>
      <c r="L221" s="131">
        <f>Engine!M221</f>
        <v>0</v>
      </c>
      <c r="M221" s="131">
        <f>Engine!N221</f>
        <v>0</v>
      </c>
      <c r="N221" s="132">
        <f>Engine!O221</f>
        <v>0</v>
      </c>
      <c r="O221" s="133">
        <f>Engine!P221</f>
        <v>17</v>
      </c>
      <c r="P221" s="134">
        <f>Engine!Q221</f>
        <v>119</v>
      </c>
      <c r="Q221" s="134">
        <f>Engine!R221</f>
        <v>34</v>
      </c>
      <c r="R221" s="134">
        <f>Engine!S221</f>
        <v>298</v>
      </c>
      <c r="S221" s="134">
        <f>Engine!T221</f>
        <v>724</v>
      </c>
      <c r="T221" s="134">
        <f>Engine!U221</f>
        <v>350</v>
      </c>
      <c r="U221" s="134">
        <f>Engine!V221</f>
        <v>614</v>
      </c>
      <c r="V221" s="135">
        <f>Engine!W221</f>
        <v>2156</v>
      </c>
      <c r="W221" s="136">
        <f>Engine!X221</f>
        <v>0</v>
      </c>
      <c r="X221" s="137">
        <f>Engine!Y221</f>
        <v>0</v>
      </c>
      <c r="Y221" s="137">
        <f>Engine!Z221</f>
        <v>0</v>
      </c>
      <c r="Z221" s="137">
        <f>Engine!AA221</f>
        <v>0</v>
      </c>
      <c r="AA221" s="137">
        <f>Engine!AB221</f>
        <v>0</v>
      </c>
      <c r="AB221" s="137">
        <f>Engine!AC221</f>
        <v>0</v>
      </c>
      <c r="AC221" s="137">
        <f>Engine!AD221</f>
        <v>0</v>
      </c>
      <c r="AD221" s="138">
        <f>Engine!AE221</f>
        <v>0</v>
      </c>
      <c r="AE221" s="133">
        <f>Engine!AF221</f>
        <v>17</v>
      </c>
      <c r="AF221" s="134">
        <f>Engine!AG221</f>
        <v>119</v>
      </c>
      <c r="AG221" s="134">
        <f>Engine!AH221</f>
        <v>34</v>
      </c>
      <c r="AH221" s="134">
        <f>Engine!AI221</f>
        <v>298</v>
      </c>
      <c r="AI221" s="134">
        <f>Engine!AJ221</f>
        <v>724</v>
      </c>
      <c r="AJ221" s="134">
        <f>Engine!AK221</f>
        <v>350</v>
      </c>
      <c r="AK221" s="134">
        <f>Engine!AL221</f>
        <v>614</v>
      </c>
      <c r="AL221" s="135">
        <f>Engine!AM221</f>
        <v>1542</v>
      </c>
      <c r="AM221" s="139">
        <f>Engine!AN221</f>
        <v>0</v>
      </c>
      <c r="AN221" s="140">
        <f>Engine!AO221</f>
        <v>0</v>
      </c>
      <c r="AO221" s="140">
        <f>Engine!AP221</f>
        <v>0</v>
      </c>
      <c r="AP221" s="140">
        <f>Engine!AQ221</f>
        <v>0</v>
      </c>
      <c r="AQ221" s="140">
        <f>Engine!AR221</f>
        <v>0</v>
      </c>
      <c r="AR221" s="140">
        <f>Engine!AS221</f>
        <v>0</v>
      </c>
      <c r="AS221" s="140">
        <f>Engine!AT221</f>
        <v>0</v>
      </c>
      <c r="AT221" s="141">
        <f>Engine!AU221</f>
        <v>0</v>
      </c>
      <c r="AU221" s="142" t="str">
        <f>Engine!AV221</f>
        <v>No</v>
      </c>
      <c r="AV221" s="132" t="str">
        <f t="shared" si="3"/>
        <v/>
      </c>
    </row>
    <row r="222" spans="1:48" ht="16.5" hidden="1" customHeight="1" x14ac:dyDescent="0.3">
      <c r="A222" s="107">
        <f>Engine!A222</f>
        <v>22</v>
      </c>
      <c r="B222" s="108" t="str">
        <f>Engine!B222</f>
        <v>-</v>
      </c>
      <c r="C222" s="109" t="str">
        <f>Engine!C222</f>
        <v>-</v>
      </c>
      <c r="D222" s="109" t="str">
        <f>Engine!D222</f>
        <v>-</v>
      </c>
      <c r="E222" s="110" t="str">
        <f>Engine!E222</f>
        <v>-</v>
      </c>
      <c r="F222" s="111" t="str">
        <f>Engine!F222</f>
        <v>B</v>
      </c>
      <c r="G222" s="112" t="str">
        <f>Engine!G222</f>
        <v>Totals</v>
      </c>
      <c r="H222" s="113" t="s">
        <v>39</v>
      </c>
      <c r="I222" s="114" t="s">
        <v>39</v>
      </c>
      <c r="J222" s="114" t="s">
        <v>39</v>
      </c>
      <c r="K222" s="114" t="s">
        <v>39</v>
      </c>
      <c r="L222" s="114" t="s">
        <v>39</v>
      </c>
      <c r="M222" s="114" t="s">
        <v>39</v>
      </c>
      <c r="N222" s="115" t="s">
        <v>39</v>
      </c>
      <c r="O222" s="116">
        <f>Engine!P222</f>
        <v>17</v>
      </c>
      <c r="P222" s="117">
        <f>Engine!Q222</f>
        <v>119</v>
      </c>
      <c r="Q222" s="117">
        <f>Engine!R222</f>
        <v>34</v>
      </c>
      <c r="R222" s="117">
        <f>Engine!S222</f>
        <v>298</v>
      </c>
      <c r="S222" s="117">
        <f>Engine!T222</f>
        <v>724</v>
      </c>
      <c r="T222" s="117">
        <f>Engine!U222</f>
        <v>350</v>
      </c>
      <c r="U222" s="117">
        <f>Engine!V222</f>
        <v>614</v>
      </c>
      <c r="V222" s="118">
        <f>Engine!W222</f>
        <v>2156</v>
      </c>
      <c r="W222" s="116">
        <f>Engine!X222</f>
        <v>0</v>
      </c>
      <c r="X222" s="117">
        <f>Engine!Y222</f>
        <v>0</v>
      </c>
      <c r="Y222" s="117">
        <f>Engine!Z222</f>
        <v>0</v>
      </c>
      <c r="Z222" s="117">
        <f>Engine!AA222</f>
        <v>0</v>
      </c>
      <c r="AA222" s="117">
        <f>Engine!AB222</f>
        <v>0</v>
      </c>
      <c r="AB222" s="117">
        <f>Engine!AC222</f>
        <v>0</v>
      </c>
      <c r="AC222" s="117">
        <f>Engine!AD222</f>
        <v>0</v>
      </c>
      <c r="AD222" s="118">
        <f>Engine!AE222</f>
        <v>0</v>
      </c>
      <c r="AE222" s="116">
        <f>Engine!AF222</f>
        <v>17</v>
      </c>
      <c r="AF222" s="117">
        <f>Engine!AG222</f>
        <v>119</v>
      </c>
      <c r="AG222" s="117">
        <f>Engine!AH222</f>
        <v>34</v>
      </c>
      <c r="AH222" s="117">
        <f>Engine!AI222</f>
        <v>298</v>
      </c>
      <c r="AI222" s="117">
        <f>Engine!AJ222</f>
        <v>724</v>
      </c>
      <c r="AJ222" s="117">
        <f>Engine!AK222</f>
        <v>350</v>
      </c>
      <c r="AK222" s="117">
        <f>Engine!AL222</f>
        <v>614</v>
      </c>
      <c r="AL222" s="118">
        <f>Engine!AM222</f>
        <v>1542</v>
      </c>
      <c r="AM222" s="119">
        <f>Engine!AN222</f>
        <v>0</v>
      </c>
      <c r="AN222" s="120">
        <f>Engine!AO222</f>
        <v>0</v>
      </c>
      <c r="AO222" s="120">
        <f>Engine!AP222</f>
        <v>0</v>
      </c>
      <c r="AP222" s="120">
        <f>Engine!AQ222</f>
        <v>0</v>
      </c>
      <c r="AQ222" s="120">
        <f>Engine!AR222</f>
        <v>0</v>
      </c>
      <c r="AR222" s="120">
        <f>Engine!AS222</f>
        <v>0</v>
      </c>
      <c r="AS222" s="120">
        <f>Engine!AT222</f>
        <v>0</v>
      </c>
      <c r="AT222" s="121">
        <f>Engine!AU222</f>
        <v>0</v>
      </c>
      <c r="AU222" s="122" t="str">
        <f>Engine!AV222</f>
        <v>No</v>
      </c>
      <c r="AV222" s="115" t="str">
        <f t="shared" si="3"/>
        <v/>
      </c>
    </row>
    <row r="223" spans="1:48" ht="15.75" hidden="1" customHeight="1" x14ac:dyDescent="0.3">
      <c r="A223" s="124">
        <f>Engine!A223</f>
        <v>23</v>
      </c>
      <c r="B223" s="125" t="str">
        <f>Engine!B223</f>
        <v>-</v>
      </c>
      <c r="C223" s="126" t="str">
        <f>Engine!C223</f>
        <v>-</v>
      </c>
      <c r="D223" s="126" t="str">
        <f>Engine!D223</f>
        <v>-</v>
      </c>
      <c r="E223" s="127" t="str">
        <f>Engine!E223</f>
        <v>-</v>
      </c>
      <c r="F223" s="128" t="str">
        <f>Engine!F223</f>
        <v>B</v>
      </c>
      <c r="G223" s="129" t="str">
        <f>Engine!G223</f>
        <v>Season</v>
      </c>
      <c r="H223" s="130">
        <f>Engine!I223</f>
        <v>65</v>
      </c>
      <c r="I223" s="131">
        <f>Engine!J223</f>
        <v>55</v>
      </c>
      <c r="J223" s="131">
        <f>Engine!K223</f>
        <v>49</v>
      </c>
      <c r="K223" s="131">
        <f>Engine!L223</f>
        <v>39</v>
      </c>
      <c r="L223" s="131">
        <f>Engine!M223</f>
        <v>23</v>
      </c>
      <c r="M223" s="131">
        <f>Engine!N223</f>
        <v>15</v>
      </c>
      <c r="N223" s="132">
        <f>Engine!O223</f>
        <v>12</v>
      </c>
      <c r="O223" s="133">
        <f>Engine!P223</f>
        <v>17</v>
      </c>
      <c r="P223" s="134">
        <f>Engine!Q223</f>
        <v>119</v>
      </c>
      <c r="Q223" s="134">
        <f>Engine!R223</f>
        <v>34</v>
      </c>
      <c r="R223" s="134">
        <f>Engine!S223</f>
        <v>298</v>
      </c>
      <c r="S223" s="134">
        <f>Engine!T223</f>
        <v>724</v>
      </c>
      <c r="T223" s="134">
        <f>Engine!U223</f>
        <v>350</v>
      </c>
      <c r="U223" s="134">
        <f>Engine!V223</f>
        <v>614</v>
      </c>
      <c r="V223" s="135">
        <f>Engine!W223</f>
        <v>2156</v>
      </c>
      <c r="W223" s="136">
        <f>Engine!X223</f>
        <v>0</v>
      </c>
      <c r="X223" s="137">
        <f>Engine!Y223</f>
        <v>0</v>
      </c>
      <c r="Y223" s="137">
        <f>Engine!Z223</f>
        <v>0</v>
      </c>
      <c r="Z223" s="137">
        <f>Engine!AA223</f>
        <v>0</v>
      </c>
      <c r="AA223" s="137">
        <f>Engine!AB223</f>
        <v>0</v>
      </c>
      <c r="AB223" s="137">
        <f>Engine!AC223</f>
        <v>0</v>
      </c>
      <c r="AC223" s="137">
        <f>Engine!AD223</f>
        <v>0</v>
      </c>
      <c r="AD223" s="138">
        <f>Engine!AE223</f>
        <v>0</v>
      </c>
      <c r="AE223" s="133">
        <f>Engine!AF223</f>
        <v>17</v>
      </c>
      <c r="AF223" s="134">
        <f>Engine!AG223</f>
        <v>119</v>
      </c>
      <c r="AG223" s="134">
        <f>Engine!AH223</f>
        <v>34</v>
      </c>
      <c r="AH223" s="134">
        <f>Engine!AI223</f>
        <v>298</v>
      </c>
      <c r="AI223" s="134">
        <f>Engine!AJ223</f>
        <v>724</v>
      </c>
      <c r="AJ223" s="134">
        <f>Engine!AK223</f>
        <v>350</v>
      </c>
      <c r="AK223" s="134">
        <f>Engine!AL223</f>
        <v>614</v>
      </c>
      <c r="AL223" s="135">
        <f>Engine!AM223</f>
        <v>1542</v>
      </c>
      <c r="AM223" s="139">
        <f>Engine!AN223</f>
        <v>0</v>
      </c>
      <c r="AN223" s="140">
        <f>Engine!AO223</f>
        <v>0</v>
      </c>
      <c r="AO223" s="140">
        <f>Engine!AP223</f>
        <v>0</v>
      </c>
      <c r="AP223" s="140">
        <f>Engine!AQ223</f>
        <v>0</v>
      </c>
      <c r="AQ223" s="140">
        <f>Engine!AR223</f>
        <v>0</v>
      </c>
      <c r="AR223" s="140">
        <f>Engine!AS223</f>
        <v>0</v>
      </c>
      <c r="AS223" s="140">
        <f>Engine!AT223</f>
        <v>0</v>
      </c>
      <c r="AT223" s="141">
        <f>Engine!AU223</f>
        <v>0</v>
      </c>
      <c r="AU223" s="142" t="str">
        <f>Engine!AV223</f>
        <v>No</v>
      </c>
      <c r="AV223" s="132" t="str">
        <f t="shared" si="3"/>
        <v/>
      </c>
    </row>
    <row r="224" spans="1:48" ht="15.75" hidden="1" customHeight="1" x14ac:dyDescent="0.3">
      <c r="A224" s="124">
        <f>Engine!A224</f>
        <v>23</v>
      </c>
      <c r="B224" s="125" t="str">
        <f>Engine!B224</f>
        <v>-</v>
      </c>
      <c r="C224" s="126" t="str">
        <f>Engine!C224</f>
        <v>-</v>
      </c>
      <c r="D224" s="126" t="str">
        <f>Engine!D224</f>
        <v>-</v>
      </c>
      <c r="E224" s="127" t="str">
        <f>Engine!E224</f>
        <v>-</v>
      </c>
      <c r="F224" s="128" t="str">
        <f>Engine!F224</f>
        <v>B</v>
      </c>
      <c r="G224" s="129" t="str">
        <f>Engine!G224</f>
        <v>Group</v>
      </c>
      <c r="H224" s="130">
        <f>Engine!I224</f>
        <v>75</v>
      </c>
      <c r="I224" s="131">
        <f>Engine!J224</f>
        <v>63</v>
      </c>
      <c r="J224" s="131">
        <f>Engine!K224</f>
        <v>56.5</v>
      </c>
      <c r="K224" s="131">
        <f>Engine!L224</f>
        <v>45</v>
      </c>
      <c r="L224" s="131">
        <f>Engine!M224</f>
        <v>26.5</v>
      </c>
      <c r="M224" s="131">
        <f>Engine!N224</f>
        <v>17.5</v>
      </c>
      <c r="N224" s="132">
        <f>Engine!O224</f>
        <v>14</v>
      </c>
      <c r="O224" s="133">
        <f>Engine!P224</f>
        <v>17</v>
      </c>
      <c r="P224" s="134">
        <f>Engine!Q224</f>
        <v>119</v>
      </c>
      <c r="Q224" s="134">
        <f>Engine!R224</f>
        <v>34</v>
      </c>
      <c r="R224" s="134">
        <f>Engine!S224</f>
        <v>298</v>
      </c>
      <c r="S224" s="134">
        <f>Engine!T224</f>
        <v>724</v>
      </c>
      <c r="T224" s="134">
        <f>Engine!U224</f>
        <v>350</v>
      </c>
      <c r="U224" s="134">
        <f>Engine!V224</f>
        <v>614</v>
      </c>
      <c r="V224" s="135">
        <f>Engine!W224</f>
        <v>2156</v>
      </c>
      <c r="W224" s="136">
        <f>Engine!X224</f>
        <v>0</v>
      </c>
      <c r="X224" s="137">
        <f>Engine!Y224</f>
        <v>0</v>
      </c>
      <c r="Y224" s="137">
        <f>Engine!Z224</f>
        <v>0</v>
      </c>
      <c r="Z224" s="137">
        <f>Engine!AA224</f>
        <v>0</v>
      </c>
      <c r="AA224" s="137">
        <f>Engine!AB224</f>
        <v>0</v>
      </c>
      <c r="AB224" s="137">
        <f>Engine!AC224</f>
        <v>0</v>
      </c>
      <c r="AC224" s="137">
        <f>Engine!AD224</f>
        <v>0</v>
      </c>
      <c r="AD224" s="138">
        <f>Engine!AE224</f>
        <v>0</v>
      </c>
      <c r="AE224" s="133">
        <f>Engine!AF224</f>
        <v>17</v>
      </c>
      <c r="AF224" s="134">
        <f>Engine!AG224</f>
        <v>119</v>
      </c>
      <c r="AG224" s="134">
        <f>Engine!AH224</f>
        <v>34</v>
      </c>
      <c r="AH224" s="134">
        <f>Engine!AI224</f>
        <v>298</v>
      </c>
      <c r="AI224" s="134">
        <f>Engine!AJ224</f>
        <v>724</v>
      </c>
      <c r="AJ224" s="134">
        <f>Engine!AK224</f>
        <v>350</v>
      </c>
      <c r="AK224" s="134">
        <f>Engine!AL224</f>
        <v>614</v>
      </c>
      <c r="AL224" s="135">
        <f>Engine!AM224</f>
        <v>1542</v>
      </c>
      <c r="AM224" s="139">
        <f>Engine!AN224</f>
        <v>0</v>
      </c>
      <c r="AN224" s="140">
        <f>Engine!AO224</f>
        <v>0</v>
      </c>
      <c r="AO224" s="140">
        <f>Engine!AP224</f>
        <v>0</v>
      </c>
      <c r="AP224" s="140">
        <f>Engine!AQ224</f>
        <v>0</v>
      </c>
      <c r="AQ224" s="140">
        <f>Engine!AR224</f>
        <v>0</v>
      </c>
      <c r="AR224" s="140">
        <f>Engine!AS224</f>
        <v>0</v>
      </c>
      <c r="AS224" s="140">
        <f>Engine!AT224</f>
        <v>0</v>
      </c>
      <c r="AT224" s="141">
        <f>Engine!AU224</f>
        <v>0</v>
      </c>
      <c r="AU224" s="142" t="str">
        <f>Engine!AV224</f>
        <v>No</v>
      </c>
      <c r="AV224" s="132" t="str">
        <f t="shared" si="3"/>
        <v/>
      </c>
    </row>
    <row r="225" spans="1:48" ht="15.75" hidden="1" customHeight="1" x14ac:dyDescent="0.3">
      <c r="A225" s="124">
        <f>Engine!A225</f>
        <v>23</v>
      </c>
      <c r="B225" s="125" t="str">
        <f>Engine!B225</f>
        <v>-</v>
      </c>
      <c r="C225" s="126" t="str">
        <f>Engine!C225</f>
        <v>-</v>
      </c>
      <c r="D225" s="126" t="str">
        <f>Engine!D225</f>
        <v>-</v>
      </c>
      <c r="E225" s="127" t="str">
        <f>Engine!E225</f>
        <v>-</v>
      </c>
      <c r="F225" s="128" t="str">
        <f>Engine!F225</f>
        <v>B</v>
      </c>
      <c r="G225" s="129" t="str">
        <f>Engine!G225</f>
        <v>Single</v>
      </c>
      <c r="H225" s="130">
        <f>Engine!I225</f>
        <v>81.5</v>
      </c>
      <c r="I225" s="131">
        <f>Engine!J225</f>
        <v>69</v>
      </c>
      <c r="J225" s="131">
        <f>Engine!K225</f>
        <v>61.5</v>
      </c>
      <c r="K225" s="131">
        <f>Engine!L225</f>
        <v>49</v>
      </c>
      <c r="L225" s="131">
        <f>Engine!M225</f>
        <v>29</v>
      </c>
      <c r="M225" s="131">
        <f>Engine!N225</f>
        <v>19</v>
      </c>
      <c r="N225" s="132">
        <f>Engine!O225</f>
        <v>15</v>
      </c>
      <c r="O225" s="133">
        <f>Engine!P225</f>
        <v>17</v>
      </c>
      <c r="P225" s="134">
        <f>Engine!Q225</f>
        <v>119</v>
      </c>
      <c r="Q225" s="134">
        <f>Engine!R225</f>
        <v>34</v>
      </c>
      <c r="R225" s="134">
        <f>Engine!S225</f>
        <v>298</v>
      </c>
      <c r="S225" s="134">
        <f>Engine!T225</f>
        <v>724</v>
      </c>
      <c r="T225" s="134">
        <f>Engine!U225</f>
        <v>350</v>
      </c>
      <c r="U225" s="134">
        <f>Engine!V225</f>
        <v>614</v>
      </c>
      <c r="V225" s="135">
        <f>Engine!W225</f>
        <v>2156</v>
      </c>
      <c r="W225" s="136">
        <f>Engine!X225</f>
        <v>0</v>
      </c>
      <c r="X225" s="137">
        <f>Engine!Y225</f>
        <v>0</v>
      </c>
      <c r="Y225" s="137">
        <f>Engine!Z225</f>
        <v>0</v>
      </c>
      <c r="Z225" s="137">
        <f>Engine!AA225</f>
        <v>0</v>
      </c>
      <c r="AA225" s="137">
        <f>Engine!AB225</f>
        <v>0</v>
      </c>
      <c r="AB225" s="137">
        <f>Engine!AC225</f>
        <v>0</v>
      </c>
      <c r="AC225" s="137">
        <f>Engine!AD225</f>
        <v>0</v>
      </c>
      <c r="AD225" s="138">
        <f>Engine!AE225</f>
        <v>0</v>
      </c>
      <c r="AE225" s="133">
        <f>Engine!AF225</f>
        <v>17</v>
      </c>
      <c r="AF225" s="134">
        <f>Engine!AG225</f>
        <v>119</v>
      </c>
      <c r="AG225" s="134">
        <f>Engine!AH225</f>
        <v>34</v>
      </c>
      <c r="AH225" s="134">
        <f>Engine!AI225</f>
        <v>298</v>
      </c>
      <c r="AI225" s="134">
        <f>Engine!AJ225</f>
        <v>724</v>
      </c>
      <c r="AJ225" s="134">
        <f>Engine!AK225</f>
        <v>350</v>
      </c>
      <c r="AK225" s="134">
        <f>Engine!AL225</f>
        <v>614</v>
      </c>
      <c r="AL225" s="135">
        <f>Engine!AM225</f>
        <v>1542</v>
      </c>
      <c r="AM225" s="139">
        <f>Engine!AN225</f>
        <v>0</v>
      </c>
      <c r="AN225" s="140">
        <f>Engine!AO225</f>
        <v>0</v>
      </c>
      <c r="AO225" s="140">
        <f>Engine!AP225</f>
        <v>0</v>
      </c>
      <c r="AP225" s="140">
        <f>Engine!AQ225</f>
        <v>0</v>
      </c>
      <c r="AQ225" s="140">
        <f>Engine!AR225</f>
        <v>0</v>
      </c>
      <c r="AR225" s="140">
        <f>Engine!AS225</f>
        <v>0</v>
      </c>
      <c r="AS225" s="140">
        <f>Engine!AT225</f>
        <v>0</v>
      </c>
      <c r="AT225" s="141">
        <f>Engine!AU225</f>
        <v>0</v>
      </c>
      <c r="AU225" s="142" t="str">
        <f>Engine!AV225</f>
        <v>No</v>
      </c>
      <c r="AV225" s="132" t="str">
        <f t="shared" si="3"/>
        <v/>
      </c>
    </row>
    <row r="226" spans="1:48" ht="15.75" hidden="1" customHeight="1" x14ac:dyDescent="0.3">
      <c r="A226" s="124">
        <f>Engine!A226</f>
        <v>23</v>
      </c>
      <c r="B226" s="125" t="str">
        <f>Engine!B226</f>
        <v>-</v>
      </c>
      <c r="C226" s="126" t="str">
        <f>Engine!C226</f>
        <v>-</v>
      </c>
      <c r="D226" s="126" t="str">
        <f>Engine!D226</f>
        <v>-</v>
      </c>
      <c r="E226" s="127" t="str">
        <f>Engine!E226</f>
        <v>-</v>
      </c>
      <c r="F226" s="128" t="str">
        <f>Engine!F226</f>
        <v>B</v>
      </c>
      <c r="G226" s="129" t="str">
        <f>Engine!G226</f>
        <v>Matchday</v>
      </c>
      <c r="H226" s="130">
        <f>Engine!I226</f>
        <v>88</v>
      </c>
      <c r="I226" s="131">
        <f>Engine!J226</f>
        <v>74.5</v>
      </c>
      <c r="J226" s="131">
        <f>Engine!K226</f>
        <v>66</v>
      </c>
      <c r="K226" s="131">
        <f>Engine!L226</f>
        <v>52.5</v>
      </c>
      <c r="L226" s="131">
        <f>Engine!M226</f>
        <v>31</v>
      </c>
      <c r="M226" s="131">
        <f>Engine!N226</f>
        <v>20.5</v>
      </c>
      <c r="N226" s="132">
        <f>Engine!O226</f>
        <v>16</v>
      </c>
      <c r="O226" s="133">
        <f>Engine!P226</f>
        <v>17</v>
      </c>
      <c r="P226" s="134">
        <f>Engine!Q226</f>
        <v>119</v>
      </c>
      <c r="Q226" s="134">
        <f>Engine!R226</f>
        <v>34</v>
      </c>
      <c r="R226" s="134">
        <f>Engine!S226</f>
        <v>298</v>
      </c>
      <c r="S226" s="134">
        <f>Engine!T226</f>
        <v>724</v>
      </c>
      <c r="T226" s="134">
        <f>Engine!U226</f>
        <v>350</v>
      </c>
      <c r="U226" s="134">
        <f>Engine!V226</f>
        <v>614</v>
      </c>
      <c r="V226" s="135">
        <f>Engine!W226</f>
        <v>2156</v>
      </c>
      <c r="W226" s="136">
        <f>Engine!X226</f>
        <v>0</v>
      </c>
      <c r="X226" s="137">
        <f>Engine!Y226</f>
        <v>0</v>
      </c>
      <c r="Y226" s="137">
        <f>Engine!Z226</f>
        <v>0</v>
      </c>
      <c r="Z226" s="137">
        <f>Engine!AA226</f>
        <v>0</v>
      </c>
      <c r="AA226" s="137">
        <f>Engine!AB226</f>
        <v>0</v>
      </c>
      <c r="AB226" s="137">
        <f>Engine!AC226</f>
        <v>0</v>
      </c>
      <c r="AC226" s="137">
        <f>Engine!AD226</f>
        <v>0</v>
      </c>
      <c r="AD226" s="138">
        <f>Engine!AE226</f>
        <v>0</v>
      </c>
      <c r="AE226" s="133">
        <f>Engine!AF226</f>
        <v>17</v>
      </c>
      <c r="AF226" s="134">
        <f>Engine!AG226</f>
        <v>119</v>
      </c>
      <c r="AG226" s="134">
        <f>Engine!AH226</f>
        <v>34</v>
      </c>
      <c r="AH226" s="134">
        <f>Engine!AI226</f>
        <v>298</v>
      </c>
      <c r="AI226" s="134">
        <f>Engine!AJ226</f>
        <v>724</v>
      </c>
      <c r="AJ226" s="134">
        <f>Engine!AK226</f>
        <v>350</v>
      </c>
      <c r="AK226" s="134">
        <f>Engine!AL226</f>
        <v>614</v>
      </c>
      <c r="AL226" s="135">
        <f>Engine!AM226</f>
        <v>1542</v>
      </c>
      <c r="AM226" s="139">
        <f>Engine!AN226</f>
        <v>0</v>
      </c>
      <c r="AN226" s="140">
        <f>Engine!AO226</f>
        <v>0</v>
      </c>
      <c r="AO226" s="140">
        <f>Engine!AP226</f>
        <v>0</v>
      </c>
      <c r="AP226" s="140">
        <f>Engine!AQ226</f>
        <v>0</v>
      </c>
      <c r="AQ226" s="140">
        <f>Engine!AR226</f>
        <v>0</v>
      </c>
      <c r="AR226" s="140">
        <f>Engine!AS226</f>
        <v>0</v>
      </c>
      <c r="AS226" s="140">
        <f>Engine!AT226</f>
        <v>0</v>
      </c>
      <c r="AT226" s="141">
        <f>Engine!AU226</f>
        <v>0</v>
      </c>
      <c r="AU226" s="142" t="str">
        <f>Engine!AV226</f>
        <v>No</v>
      </c>
      <c r="AV226" s="132" t="str">
        <f t="shared" si="3"/>
        <v/>
      </c>
    </row>
    <row r="227" spans="1:48" ht="15.75" hidden="1" customHeight="1" x14ac:dyDescent="0.3">
      <c r="A227" s="124">
        <f>Engine!A227</f>
        <v>23</v>
      </c>
      <c r="B227" s="125" t="str">
        <f>Engine!B227</f>
        <v>-</v>
      </c>
      <c r="C227" s="126" t="str">
        <f>Engine!C227</f>
        <v>-</v>
      </c>
      <c r="D227" s="126" t="str">
        <f>Engine!D227</f>
        <v>-</v>
      </c>
      <c r="E227" s="127" t="str">
        <f>Engine!E227</f>
        <v>-</v>
      </c>
      <c r="F227" s="128" t="str">
        <f>Engine!F227</f>
        <v>B</v>
      </c>
      <c r="G227" s="129" t="str">
        <f>Engine!G227</f>
        <v>Sponsor</v>
      </c>
      <c r="H227" s="130">
        <f>Engine!I227</f>
        <v>65</v>
      </c>
      <c r="I227" s="131">
        <f>Engine!J227</f>
        <v>55</v>
      </c>
      <c r="J227" s="131">
        <f>Engine!K227</f>
        <v>49</v>
      </c>
      <c r="K227" s="131">
        <f>Engine!L227</f>
        <v>39</v>
      </c>
      <c r="L227" s="131">
        <f>Engine!M227</f>
        <v>23</v>
      </c>
      <c r="M227" s="131">
        <f>Engine!N227</f>
        <v>15</v>
      </c>
      <c r="N227" s="132">
        <f>Engine!O227</f>
        <v>12</v>
      </c>
      <c r="O227" s="133">
        <f>Engine!P227</f>
        <v>17</v>
      </c>
      <c r="P227" s="134">
        <f>Engine!Q227</f>
        <v>119</v>
      </c>
      <c r="Q227" s="134">
        <f>Engine!R227</f>
        <v>34</v>
      </c>
      <c r="R227" s="134">
        <f>Engine!S227</f>
        <v>298</v>
      </c>
      <c r="S227" s="134">
        <f>Engine!T227</f>
        <v>724</v>
      </c>
      <c r="T227" s="134">
        <f>Engine!U227</f>
        <v>350</v>
      </c>
      <c r="U227" s="134">
        <f>Engine!V227</f>
        <v>614</v>
      </c>
      <c r="V227" s="135">
        <f>Engine!W227</f>
        <v>2156</v>
      </c>
      <c r="W227" s="136">
        <f>Engine!X227</f>
        <v>0</v>
      </c>
      <c r="X227" s="137">
        <f>Engine!Y227</f>
        <v>0</v>
      </c>
      <c r="Y227" s="137">
        <f>Engine!Z227</f>
        <v>0</v>
      </c>
      <c r="Z227" s="137">
        <f>Engine!AA227</f>
        <v>0</v>
      </c>
      <c r="AA227" s="137">
        <f>Engine!AB227</f>
        <v>0</v>
      </c>
      <c r="AB227" s="137">
        <f>Engine!AC227</f>
        <v>0</v>
      </c>
      <c r="AC227" s="137">
        <f>Engine!AD227</f>
        <v>0</v>
      </c>
      <c r="AD227" s="138">
        <f>Engine!AE227</f>
        <v>0</v>
      </c>
      <c r="AE227" s="133">
        <f>Engine!AF227</f>
        <v>17</v>
      </c>
      <c r="AF227" s="134">
        <f>Engine!AG227</f>
        <v>119</v>
      </c>
      <c r="AG227" s="134">
        <f>Engine!AH227</f>
        <v>34</v>
      </c>
      <c r="AH227" s="134">
        <f>Engine!AI227</f>
        <v>298</v>
      </c>
      <c r="AI227" s="134">
        <f>Engine!AJ227</f>
        <v>724</v>
      </c>
      <c r="AJ227" s="134">
        <f>Engine!AK227</f>
        <v>350</v>
      </c>
      <c r="AK227" s="134">
        <f>Engine!AL227</f>
        <v>614</v>
      </c>
      <c r="AL227" s="135">
        <f>Engine!AM227</f>
        <v>1542</v>
      </c>
      <c r="AM227" s="139">
        <f>Engine!AN227</f>
        <v>0</v>
      </c>
      <c r="AN227" s="140">
        <f>Engine!AO227</f>
        <v>0</v>
      </c>
      <c r="AO227" s="140">
        <f>Engine!AP227</f>
        <v>0</v>
      </c>
      <c r="AP227" s="140">
        <f>Engine!AQ227</f>
        <v>0</v>
      </c>
      <c r="AQ227" s="140">
        <f>Engine!AR227</f>
        <v>0</v>
      </c>
      <c r="AR227" s="140">
        <f>Engine!AS227</f>
        <v>0</v>
      </c>
      <c r="AS227" s="140">
        <f>Engine!AT227</f>
        <v>0</v>
      </c>
      <c r="AT227" s="141">
        <f>Engine!AU227</f>
        <v>0</v>
      </c>
      <c r="AU227" s="142" t="str">
        <f>Engine!AV227</f>
        <v>No</v>
      </c>
      <c r="AV227" s="132" t="str">
        <f t="shared" si="3"/>
        <v/>
      </c>
    </row>
    <row r="228" spans="1:48" ht="15.75" hidden="1" customHeight="1" x14ac:dyDescent="0.3">
      <c r="A228" s="124">
        <f>Engine!A228</f>
        <v>23</v>
      </c>
      <c r="B228" s="125" t="str">
        <f>Engine!B228</f>
        <v>-</v>
      </c>
      <c r="C228" s="126" t="str">
        <f>Engine!C228</f>
        <v>-</v>
      </c>
      <c r="D228" s="126" t="str">
        <f>Engine!D228</f>
        <v>-</v>
      </c>
      <c r="E228" s="127" t="str">
        <f>Engine!E228</f>
        <v>-</v>
      </c>
      <c r="F228" s="128" t="str">
        <f>Engine!F228</f>
        <v>B</v>
      </c>
      <c r="G228" s="129" t="str">
        <f>Engine!G228</f>
        <v>Comp</v>
      </c>
      <c r="H228" s="130">
        <f>Engine!I228</f>
        <v>0</v>
      </c>
      <c r="I228" s="131">
        <f>Engine!J228</f>
        <v>0</v>
      </c>
      <c r="J228" s="131">
        <f>Engine!K228</f>
        <v>0</v>
      </c>
      <c r="K228" s="131">
        <f>Engine!L228</f>
        <v>0</v>
      </c>
      <c r="L228" s="131">
        <f>Engine!M228</f>
        <v>0</v>
      </c>
      <c r="M228" s="131">
        <f>Engine!N228</f>
        <v>0</v>
      </c>
      <c r="N228" s="132">
        <f>Engine!O228</f>
        <v>0</v>
      </c>
      <c r="O228" s="133">
        <f>Engine!P228</f>
        <v>17</v>
      </c>
      <c r="P228" s="134">
        <f>Engine!Q228</f>
        <v>119</v>
      </c>
      <c r="Q228" s="134">
        <f>Engine!R228</f>
        <v>34</v>
      </c>
      <c r="R228" s="134">
        <f>Engine!S228</f>
        <v>298</v>
      </c>
      <c r="S228" s="134">
        <f>Engine!T228</f>
        <v>724</v>
      </c>
      <c r="T228" s="134">
        <f>Engine!U228</f>
        <v>350</v>
      </c>
      <c r="U228" s="134">
        <f>Engine!V228</f>
        <v>614</v>
      </c>
      <c r="V228" s="135">
        <f>Engine!W228</f>
        <v>2156</v>
      </c>
      <c r="W228" s="136">
        <f>Engine!X228</f>
        <v>0</v>
      </c>
      <c r="X228" s="137">
        <f>Engine!Y228</f>
        <v>0</v>
      </c>
      <c r="Y228" s="137">
        <f>Engine!Z228</f>
        <v>0</v>
      </c>
      <c r="Z228" s="137">
        <f>Engine!AA228</f>
        <v>0</v>
      </c>
      <c r="AA228" s="137">
        <f>Engine!AB228</f>
        <v>0</v>
      </c>
      <c r="AB228" s="137">
        <f>Engine!AC228</f>
        <v>0</v>
      </c>
      <c r="AC228" s="137">
        <f>Engine!AD228</f>
        <v>0</v>
      </c>
      <c r="AD228" s="138">
        <f>Engine!AE228</f>
        <v>0</v>
      </c>
      <c r="AE228" s="133">
        <f>Engine!AF228</f>
        <v>17</v>
      </c>
      <c r="AF228" s="134">
        <f>Engine!AG228</f>
        <v>119</v>
      </c>
      <c r="AG228" s="134">
        <f>Engine!AH228</f>
        <v>34</v>
      </c>
      <c r="AH228" s="134">
        <f>Engine!AI228</f>
        <v>298</v>
      </c>
      <c r="AI228" s="134">
        <f>Engine!AJ228</f>
        <v>724</v>
      </c>
      <c r="AJ228" s="134">
        <f>Engine!AK228</f>
        <v>350</v>
      </c>
      <c r="AK228" s="134">
        <f>Engine!AL228</f>
        <v>614</v>
      </c>
      <c r="AL228" s="135">
        <f>Engine!AM228</f>
        <v>1542</v>
      </c>
      <c r="AM228" s="139">
        <f>Engine!AN228</f>
        <v>0</v>
      </c>
      <c r="AN228" s="140">
        <f>Engine!AO228</f>
        <v>0</v>
      </c>
      <c r="AO228" s="140">
        <f>Engine!AP228</f>
        <v>0</v>
      </c>
      <c r="AP228" s="140">
        <f>Engine!AQ228</f>
        <v>0</v>
      </c>
      <c r="AQ228" s="140">
        <f>Engine!AR228</f>
        <v>0</v>
      </c>
      <c r="AR228" s="140">
        <f>Engine!AS228</f>
        <v>0</v>
      </c>
      <c r="AS228" s="140">
        <f>Engine!AT228</f>
        <v>0</v>
      </c>
      <c r="AT228" s="141">
        <f>Engine!AU228</f>
        <v>0</v>
      </c>
      <c r="AU228" s="142" t="str">
        <f>Engine!AV228</f>
        <v>No</v>
      </c>
      <c r="AV228" s="132" t="str">
        <f t="shared" si="3"/>
        <v/>
      </c>
    </row>
    <row r="229" spans="1:48" ht="15.75" hidden="1" customHeight="1" x14ac:dyDescent="0.3">
      <c r="A229" s="124">
        <f>Engine!A229</f>
        <v>23</v>
      </c>
      <c r="B229" s="125" t="str">
        <f>Engine!B229</f>
        <v>-</v>
      </c>
      <c r="C229" s="126" t="str">
        <f>Engine!C229</f>
        <v>-</v>
      </c>
      <c r="D229" s="126" t="str">
        <f>Engine!D229</f>
        <v>-</v>
      </c>
      <c r="E229" s="127" t="str">
        <f>Engine!E229</f>
        <v>-</v>
      </c>
      <c r="F229" s="128" t="str">
        <f>Engine!F229</f>
        <v>B</v>
      </c>
      <c r="G229" s="129" t="str">
        <f>Engine!G229</f>
        <v>Promo1</v>
      </c>
      <c r="H229" s="130">
        <f>Engine!I229</f>
        <v>0</v>
      </c>
      <c r="I229" s="131">
        <f>Engine!J229</f>
        <v>0</v>
      </c>
      <c r="J229" s="131">
        <f>Engine!K229</f>
        <v>0</v>
      </c>
      <c r="K229" s="131">
        <f>Engine!L229</f>
        <v>0</v>
      </c>
      <c r="L229" s="131">
        <f>Engine!M229</f>
        <v>0</v>
      </c>
      <c r="M229" s="131">
        <f>Engine!N229</f>
        <v>0</v>
      </c>
      <c r="N229" s="132">
        <f>Engine!O229</f>
        <v>0</v>
      </c>
      <c r="O229" s="133">
        <f>Engine!P229</f>
        <v>17</v>
      </c>
      <c r="P229" s="134">
        <f>Engine!Q229</f>
        <v>119</v>
      </c>
      <c r="Q229" s="134">
        <f>Engine!R229</f>
        <v>34</v>
      </c>
      <c r="R229" s="134">
        <f>Engine!S229</f>
        <v>298</v>
      </c>
      <c r="S229" s="134">
        <f>Engine!T229</f>
        <v>724</v>
      </c>
      <c r="T229" s="134">
        <f>Engine!U229</f>
        <v>350</v>
      </c>
      <c r="U229" s="134">
        <f>Engine!V229</f>
        <v>614</v>
      </c>
      <c r="V229" s="135">
        <f>Engine!W229</f>
        <v>2156</v>
      </c>
      <c r="W229" s="136">
        <f>Engine!X229</f>
        <v>0</v>
      </c>
      <c r="X229" s="137">
        <f>Engine!Y229</f>
        <v>0</v>
      </c>
      <c r="Y229" s="137">
        <f>Engine!Z229</f>
        <v>0</v>
      </c>
      <c r="Z229" s="137">
        <f>Engine!AA229</f>
        <v>0</v>
      </c>
      <c r="AA229" s="137">
        <f>Engine!AB229</f>
        <v>0</v>
      </c>
      <c r="AB229" s="137">
        <f>Engine!AC229</f>
        <v>0</v>
      </c>
      <c r="AC229" s="137">
        <f>Engine!AD229</f>
        <v>0</v>
      </c>
      <c r="AD229" s="138">
        <f>Engine!AE229</f>
        <v>0</v>
      </c>
      <c r="AE229" s="133">
        <f>Engine!AF229</f>
        <v>17</v>
      </c>
      <c r="AF229" s="134">
        <f>Engine!AG229</f>
        <v>119</v>
      </c>
      <c r="AG229" s="134">
        <f>Engine!AH229</f>
        <v>34</v>
      </c>
      <c r="AH229" s="134">
        <f>Engine!AI229</f>
        <v>298</v>
      </c>
      <c r="AI229" s="134">
        <f>Engine!AJ229</f>
        <v>724</v>
      </c>
      <c r="AJ229" s="134">
        <f>Engine!AK229</f>
        <v>350</v>
      </c>
      <c r="AK229" s="134">
        <f>Engine!AL229</f>
        <v>614</v>
      </c>
      <c r="AL229" s="135">
        <f>Engine!AM229</f>
        <v>1542</v>
      </c>
      <c r="AM229" s="139">
        <f>Engine!AN229</f>
        <v>0</v>
      </c>
      <c r="AN229" s="140">
        <f>Engine!AO229</f>
        <v>0</v>
      </c>
      <c r="AO229" s="140">
        <f>Engine!AP229</f>
        <v>0</v>
      </c>
      <c r="AP229" s="140">
        <f>Engine!AQ229</f>
        <v>0</v>
      </c>
      <c r="AQ229" s="140">
        <f>Engine!AR229</f>
        <v>0</v>
      </c>
      <c r="AR229" s="140">
        <f>Engine!AS229</f>
        <v>0</v>
      </c>
      <c r="AS229" s="140">
        <f>Engine!AT229</f>
        <v>0</v>
      </c>
      <c r="AT229" s="141">
        <f>Engine!AU229</f>
        <v>0</v>
      </c>
      <c r="AU229" s="142" t="str">
        <f>Engine!AV229</f>
        <v>No</v>
      </c>
      <c r="AV229" s="132" t="str">
        <f t="shared" si="3"/>
        <v/>
      </c>
    </row>
    <row r="230" spans="1:48" ht="15.75" hidden="1" customHeight="1" x14ac:dyDescent="0.3">
      <c r="A230" s="124">
        <f>Engine!A230</f>
        <v>23</v>
      </c>
      <c r="B230" s="125" t="str">
        <f>Engine!B230</f>
        <v>-</v>
      </c>
      <c r="C230" s="126" t="str">
        <f>Engine!C230</f>
        <v>-</v>
      </c>
      <c r="D230" s="126" t="str">
        <f>Engine!D230</f>
        <v>-</v>
      </c>
      <c r="E230" s="127" t="str">
        <f>Engine!E230</f>
        <v>-</v>
      </c>
      <c r="F230" s="128" t="str">
        <f>Engine!F230</f>
        <v>B</v>
      </c>
      <c r="G230" s="129" t="str">
        <f>Engine!G230</f>
        <v>Promo2</v>
      </c>
      <c r="H230" s="130">
        <f>Engine!I230</f>
        <v>0</v>
      </c>
      <c r="I230" s="131">
        <f>Engine!J230</f>
        <v>0</v>
      </c>
      <c r="J230" s="131">
        <f>Engine!K230</f>
        <v>0</v>
      </c>
      <c r="K230" s="131">
        <f>Engine!L230</f>
        <v>0</v>
      </c>
      <c r="L230" s="131">
        <f>Engine!M230</f>
        <v>0</v>
      </c>
      <c r="M230" s="131">
        <f>Engine!N230</f>
        <v>0</v>
      </c>
      <c r="N230" s="132">
        <f>Engine!O230</f>
        <v>0</v>
      </c>
      <c r="O230" s="133">
        <f>Engine!P230</f>
        <v>17</v>
      </c>
      <c r="P230" s="134">
        <f>Engine!Q230</f>
        <v>119</v>
      </c>
      <c r="Q230" s="134">
        <f>Engine!R230</f>
        <v>34</v>
      </c>
      <c r="R230" s="134">
        <f>Engine!S230</f>
        <v>298</v>
      </c>
      <c r="S230" s="134">
        <f>Engine!T230</f>
        <v>724</v>
      </c>
      <c r="T230" s="134">
        <f>Engine!U230</f>
        <v>350</v>
      </c>
      <c r="U230" s="134">
        <f>Engine!V230</f>
        <v>614</v>
      </c>
      <c r="V230" s="135">
        <f>Engine!W230</f>
        <v>2156</v>
      </c>
      <c r="W230" s="136">
        <f>Engine!X230</f>
        <v>0</v>
      </c>
      <c r="X230" s="137">
        <f>Engine!Y230</f>
        <v>0</v>
      </c>
      <c r="Y230" s="137">
        <f>Engine!Z230</f>
        <v>0</v>
      </c>
      <c r="Z230" s="137">
        <f>Engine!AA230</f>
        <v>0</v>
      </c>
      <c r="AA230" s="137">
        <f>Engine!AB230</f>
        <v>0</v>
      </c>
      <c r="AB230" s="137">
        <f>Engine!AC230</f>
        <v>0</v>
      </c>
      <c r="AC230" s="137">
        <f>Engine!AD230</f>
        <v>0</v>
      </c>
      <c r="AD230" s="138">
        <f>Engine!AE230</f>
        <v>0</v>
      </c>
      <c r="AE230" s="133">
        <f>Engine!AF230</f>
        <v>17</v>
      </c>
      <c r="AF230" s="134">
        <f>Engine!AG230</f>
        <v>119</v>
      </c>
      <c r="AG230" s="134">
        <f>Engine!AH230</f>
        <v>34</v>
      </c>
      <c r="AH230" s="134">
        <f>Engine!AI230</f>
        <v>298</v>
      </c>
      <c r="AI230" s="134">
        <f>Engine!AJ230</f>
        <v>724</v>
      </c>
      <c r="AJ230" s="134">
        <f>Engine!AK230</f>
        <v>350</v>
      </c>
      <c r="AK230" s="134">
        <f>Engine!AL230</f>
        <v>614</v>
      </c>
      <c r="AL230" s="135">
        <f>Engine!AM230</f>
        <v>1542</v>
      </c>
      <c r="AM230" s="139">
        <f>Engine!AN230</f>
        <v>0</v>
      </c>
      <c r="AN230" s="140">
        <f>Engine!AO230</f>
        <v>0</v>
      </c>
      <c r="AO230" s="140">
        <f>Engine!AP230</f>
        <v>0</v>
      </c>
      <c r="AP230" s="140">
        <f>Engine!AQ230</f>
        <v>0</v>
      </c>
      <c r="AQ230" s="140">
        <f>Engine!AR230</f>
        <v>0</v>
      </c>
      <c r="AR230" s="140">
        <f>Engine!AS230</f>
        <v>0</v>
      </c>
      <c r="AS230" s="140">
        <f>Engine!AT230</f>
        <v>0</v>
      </c>
      <c r="AT230" s="141">
        <f>Engine!AU230</f>
        <v>0</v>
      </c>
      <c r="AU230" s="142" t="str">
        <f>Engine!AV230</f>
        <v>No</v>
      </c>
      <c r="AV230" s="132" t="str">
        <f t="shared" si="3"/>
        <v/>
      </c>
    </row>
    <row r="231" spans="1:48" ht="15.75" hidden="1" customHeight="1" x14ac:dyDescent="0.3">
      <c r="A231" s="124">
        <f>Engine!A231</f>
        <v>23</v>
      </c>
      <c r="B231" s="125" t="str">
        <f>Engine!B231</f>
        <v>-</v>
      </c>
      <c r="C231" s="126" t="str">
        <f>Engine!C231</f>
        <v>-</v>
      </c>
      <c r="D231" s="126" t="str">
        <f>Engine!D231</f>
        <v>-</v>
      </c>
      <c r="E231" s="127" t="str">
        <f>Engine!E231</f>
        <v>-</v>
      </c>
      <c r="F231" s="128" t="str">
        <f>Engine!F231</f>
        <v>B</v>
      </c>
      <c r="G231" s="129" t="str">
        <f>Engine!G231</f>
        <v>Promo3</v>
      </c>
      <c r="H231" s="130">
        <f>Engine!I231</f>
        <v>0</v>
      </c>
      <c r="I231" s="131">
        <f>Engine!J231</f>
        <v>0</v>
      </c>
      <c r="J231" s="131">
        <f>Engine!K231</f>
        <v>0</v>
      </c>
      <c r="K231" s="131">
        <f>Engine!L231</f>
        <v>0</v>
      </c>
      <c r="L231" s="131">
        <f>Engine!M231</f>
        <v>0</v>
      </c>
      <c r="M231" s="131">
        <f>Engine!N231</f>
        <v>0</v>
      </c>
      <c r="N231" s="132">
        <f>Engine!O231</f>
        <v>0</v>
      </c>
      <c r="O231" s="133">
        <f>Engine!P231</f>
        <v>17</v>
      </c>
      <c r="P231" s="134">
        <f>Engine!Q231</f>
        <v>119</v>
      </c>
      <c r="Q231" s="134">
        <f>Engine!R231</f>
        <v>34</v>
      </c>
      <c r="R231" s="134">
        <f>Engine!S231</f>
        <v>298</v>
      </c>
      <c r="S231" s="134">
        <f>Engine!T231</f>
        <v>724</v>
      </c>
      <c r="T231" s="134">
        <f>Engine!U231</f>
        <v>350</v>
      </c>
      <c r="U231" s="134">
        <f>Engine!V231</f>
        <v>614</v>
      </c>
      <c r="V231" s="135">
        <f>Engine!W231</f>
        <v>2156</v>
      </c>
      <c r="W231" s="136">
        <f>Engine!X231</f>
        <v>0</v>
      </c>
      <c r="X231" s="137">
        <f>Engine!Y231</f>
        <v>0</v>
      </c>
      <c r="Y231" s="137">
        <f>Engine!Z231</f>
        <v>0</v>
      </c>
      <c r="Z231" s="137">
        <f>Engine!AA231</f>
        <v>0</v>
      </c>
      <c r="AA231" s="137">
        <f>Engine!AB231</f>
        <v>0</v>
      </c>
      <c r="AB231" s="137">
        <f>Engine!AC231</f>
        <v>0</v>
      </c>
      <c r="AC231" s="137">
        <f>Engine!AD231</f>
        <v>0</v>
      </c>
      <c r="AD231" s="138">
        <f>Engine!AE231</f>
        <v>0</v>
      </c>
      <c r="AE231" s="133">
        <f>Engine!AF231</f>
        <v>17</v>
      </c>
      <c r="AF231" s="134">
        <f>Engine!AG231</f>
        <v>119</v>
      </c>
      <c r="AG231" s="134">
        <f>Engine!AH231</f>
        <v>34</v>
      </c>
      <c r="AH231" s="134">
        <f>Engine!AI231</f>
        <v>298</v>
      </c>
      <c r="AI231" s="134">
        <f>Engine!AJ231</f>
        <v>724</v>
      </c>
      <c r="AJ231" s="134">
        <f>Engine!AK231</f>
        <v>350</v>
      </c>
      <c r="AK231" s="134">
        <f>Engine!AL231</f>
        <v>614</v>
      </c>
      <c r="AL231" s="135">
        <f>Engine!AM231</f>
        <v>1542</v>
      </c>
      <c r="AM231" s="139">
        <f>Engine!AN231</f>
        <v>0</v>
      </c>
      <c r="AN231" s="140">
        <f>Engine!AO231</f>
        <v>0</v>
      </c>
      <c r="AO231" s="140">
        <f>Engine!AP231</f>
        <v>0</v>
      </c>
      <c r="AP231" s="140">
        <f>Engine!AQ231</f>
        <v>0</v>
      </c>
      <c r="AQ231" s="140">
        <f>Engine!AR231</f>
        <v>0</v>
      </c>
      <c r="AR231" s="140">
        <f>Engine!AS231</f>
        <v>0</v>
      </c>
      <c r="AS231" s="140">
        <f>Engine!AT231</f>
        <v>0</v>
      </c>
      <c r="AT231" s="141">
        <f>Engine!AU231</f>
        <v>0</v>
      </c>
      <c r="AU231" s="142" t="str">
        <f>Engine!AV231</f>
        <v>No</v>
      </c>
      <c r="AV231" s="132" t="str">
        <f t="shared" si="3"/>
        <v/>
      </c>
    </row>
    <row r="232" spans="1:48" ht="16.5" hidden="1" customHeight="1" x14ac:dyDescent="0.3">
      <c r="A232" s="107">
        <f>Engine!A232</f>
        <v>23</v>
      </c>
      <c r="B232" s="108" t="str">
        <f>Engine!B232</f>
        <v>-</v>
      </c>
      <c r="C232" s="109" t="str">
        <f>Engine!C232</f>
        <v>-</v>
      </c>
      <c r="D232" s="109" t="str">
        <f>Engine!D232</f>
        <v>-</v>
      </c>
      <c r="E232" s="110" t="str">
        <f>Engine!E232</f>
        <v>-</v>
      </c>
      <c r="F232" s="111" t="str">
        <f>Engine!F232</f>
        <v>B</v>
      </c>
      <c r="G232" s="112" t="str">
        <f>Engine!G232</f>
        <v>Totals</v>
      </c>
      <c r="H232" s="113" t="s">
        <v>39</v>
      </c>
      <c r="I232" s="114" t="s">
        <v>39</v>
      </c>
      <c r="J232" s="114" t="s">
        <v>39</v>
      </c>
      <c r="K232" s="114" t="s">
        <v>39</v>
      </c>
      <c r="L232" s="114" t="s">
        <v>39</v>
      </c>
      <c r="M232" s="114" t="s">
        <v>39</v>
      </c>
      <c r="N232" s="115" t="s">
        <v>39</v>
      </c>
      <c r="O232" s="116">
        <f>Engine!P232</f>
        <v>17</v>
      </c>
      <c r="P232" s="117">
        <f>Engine!Q232</f>
        <v>119</v>
      </c>
      <c r="Q232" s="117">
        <f>Engine!R232</f>
        <v>34</v>
      </c>
      <c r="R232" s="117">
        <f>Engine!S232</f>
        <v>298</v>
      </c>
      <c r="S232" s="117">
        <f>Engine!T232</f>
        <v>724</v>
      </c>
      <c r="T232" s="117">
        <f>Engine!U232</f>
        <v>350</v>
      </c>
      <c r="U232" s="117">
        <f>Engine!V232</f>
        <v>614</v>
      </c>
      <c r="V232" s="118">
        <f>Engine!W232</f>
        <v>2156</v>
      </c>
      <c r="W232" s="116">
        <f>Engine!X232</f>
        <v>0</v>
      </c>
      <c r="X232" s="117">
        <f>Engine!Y232</f>
        <v>0</v>
      </c>
      <c r="Y232" s="117">
        <f>Engine!Z232</f>
        <v>0</v>
      </c>
      <c r="Z232" s="117">
        <f>Engine!AA232</f>
        <v>0</v>
      </c>
      <c r="AA232" s="117">
        <f>Engine!AB232</f>
        <v>0</v>
      </c>
      <c r="AB232" s="117">
        <f>Engine!AC232</f>
        <v>0</v>
      </c>
      <c r="AC232" s="117">
        <f>Engine!AD232</f>
        <v>0</v>
      </c>
      <c r="AD232" s="118">
        <f>Engine!AE232</f>
        <v>0</v>
      </c>
      <c r="AE232" s="116">
        <f>Engine!AF232</f>
        <v>17</v>
      </c>
      <c r="AF232" s="117">
        <f>Engine!AG232</f>
        <v>119</v>
      </c>
      <c r="AG232" s="117">
        <f>Engine!AH232</f>
        <v>34</v>
      </c>
      <c r="AH232" s="117">
        <f>Engine!AI232</f>
        <v>298</v>
      </c>
      <c r="AI232" s="117">
        <f>Engine!AJ232</f>
        <v>724</v>
      </c>
      <c r="AJ232" s="117">
        <f>Engine!AK232</f>
        <v>350</v>
      </c>
      <c r="AK232" s="117">
        <f>Engine!AL232</f>
        <v>614</v>
      </c>
      <c r="AL232" s="118">
        <f>Engine!AM232</f>
        <v>1542</v>
      </c>
      <c r="AM232" s="119">
        <f>Engine!AN232</f>
        <v>0</v>
      </c>
      <c r="AN232" s="120">
        <f>Engine!AO232</f>
        <v>0</v>
      </c>
      <c r="AO232" s="120">
        <f>Engine!AP232</f>
        <v>0</v>
      </c>
      <c r="AP232" s="120">
        <f>Engine!AQ232</f>
        <v>0</v>
      </c>
      <c r="AQ232" s="120">
        <f>Engine!AR232</f>
        <v>0</v>
      </c>
      <c r="AR232" s="120">
        <f>Engine!AS232</f>
        <v>0</v>
      </c>
      <c r="AS232" s="120">
        <f>Engine!AT232</f>
        <v>0</v>
      </c>
      <c r="AT232" s="121">
        <f>Engine!AU232</f>
        <v>0</v>
      </c>
      <c r="AU232" s="122" t="str">
        <f>Engine!AV232</f>
        <v>No</v>
      </c>
      <c r="AV232" s="115" t="str">
        <f t="shared" si="3"/>
        <v/>
      </c>
    </row>
    <row r="233" spans="1:48" ht="15.75" hidden="1" customHeight="1" x14ac:dyDescent="0.3">
      <c r="A233" s="124">
        <f>Engine!A233</f>
        <v>24</v>
      </c>
      <c r="B233" s="125" t="str">
        <f>Engine!B233</f>
        <v>-</v>
      </c>
      <c r="C233" s="126" t="str">
        <f>Engine!C233</f>
        <v>-</v>
      </c>
      <c r="D233" s="126" t="str">
        <f>Engine!D233</f>
        <v>-</v>
      </c>
      <c r="E233" s="127" t="str">
        <f>Engine!E233</f>
        <v>-</v>
      </c>
      <c r="F233" s="128" t="str">
        <f>Engine!F233</f>
        <v>B</v>
      </c>
      <c r="G233" s="129" t="str">
        <f>Engine!G233</f>
        <v>Season</v>
      </c>
      <c r="H233" s="130">
        <f>Engine!I233</f>
        <v>65</v>
      </c>
      <c r="I233" s="131">
        <f>Engine!J233</f>
        <v>55</v>
      </c>
      <c r="J233" s="131">
        <f>Engine!K233</f>
        <v>49</v>
      </c>
      <c r="K233" s="131">
        <f>Engine!L233</f>
        <v>39</v>
      </c>
      <c r="L233" s="131">
        <f>Engine!M233</f>
        <v>23</v>
      </c>
      <c r="M233" s="131">
        <f>Engine!N233</f>
        <v>15</v>
      </c>
      <c r="N233" s="132">
        <f>Engine!O233</f>
        <v>12</v>
      </c>
      <c r="O233" s="133">
        <f>Engine!P233</f>
        <v>17</v>
      </c>
      <c r="P233" s="134">
        <f>Engine!Q233</f>
        <v>119</v>
      </c>
      <c r="Q233" s="134">
        <f>Engine!R233</f>
        <v>34</v>
      </c>
      <c r="R233" s="134">
        <f>Engine!S233</f>
        <v>298</v>
      </c>
      <c r="S233" s="134">
        <f>Engine!T233</f>
        <v>724</v>
      </c>
      <c r="T233" s="134">
        <f>Engine!U233</f>
        <v>350</v>
      </c>
      <c r="U233" s="134">
        <f>Engine!V233</f>
        <v>614</v>
      </c>
      <c r="V233" s="135">
        <f>Engine!W233</f>
        <v>2156</v>
      </c>
      <c r="W233" s="136">
        <f>Engine!X233</f>
        <v>0</v>
      </c>
      <c r="X233" s="137">
        <f>Engine!Y233</f>
        <v>0</v>
      </c>
      <c r="Y233" s="137">
        <f>Engine!Z233</f>
        <v>0</v>
      </c>
      <c r="Z233" s="137">
        <f>Engine!AA233</f>
        <v>0</v>
      </c>
      <c r="AA233" s="137">
        <f>Engine!AB233</f>
        <v>0</v>
      </c>
      <c r="AB233" s="137">
        <f>Engine!AC233</f>
        <v>0</v>
      </c>
      <c r="AC233" s="137">
        <f>Engine!AD233</f>
        <v>0</v>
      </c>
      <c r="AD233" s="138">
        <f>Engine!AE233</f>
        <v>0</v>
      </c>
      <c r="AE233" s="133">
        <f>Engine!AF233</f>
        <v>17</v>
      </c>
      <c r="AF233" s="134">
        <f>Engine!AG233</f>
        <v>119</v>
      </c>
      <c r="AG233" s="134">
        <f>Engine!AH233</f>
        <v>34</v>
      </c>
      <c r="AH233" s="134">
        <f>Engine!AI233</f>
        <v>298</v>
      </c>
      <c r="AI233" s="134">
        <f>Engine!AJ233</f>
        <v>724</v>
      </c>
      <c r="AJ233" s="134">
        <f>Engine!AK233</f>
        <v>350</v>
      </c>
      <c r="AK233" s="134">
        <f>Engine!AL233</f>
        <v>614</v>
      </c>
      <c r="AL233" s="135">
        <f>Engine!AM233</f>
        <v>1542</v>
      </c>
      <c r="AM233" s="139">
        <f>Engine!AN233</f>
        <v>0</v>
      </c>
      <c r="AN233" s="140">
        <f>Engine!AO233</f>
        <v>0</v>
      </c>
      <c r="AO233" s="140">
        <f>Engine!AP233</f>
        <v>0</v>
      </c>
      <c r="AP233" s="140">
        <f>Engine!AQ233</f>
        <v>0</v>
      </c>
      <c r="AQ233" s="140">
        <f>Engine!AR233</f>
        <v>0</v>
      </c>
      <c r="AR233" s="140">
        <f>Engine!AS233</f>
        <v>0</v>
      </c>
      <c r="AS233" s="140">
        <f>Engine!AT233</f>
        <v>0</v>
      </c>
      <c r="AT233" s="141">
        <f>Engine!AU233</f>
        <v>0</v>
      </c>
      <c r="AU233" s="142" t="str">
        <f>Engine!AV233</f>
        <v>No</v>
      </c>
      <c r="AV233" s="132" t="str">
        <f t="shared" si="3"/>
        <v/>
      </c>
    </row>
    <row r="234" spans="1:48" ht="15.75" hidden="1" customHeight="1" x14ac:dyDescent="0.3">
      <c r="A234" s="124">
        <f>Engine!A234</f>
        <v>24</v>
      </c>
      <c r="B234" s="125" t="str">
        <f>Engine!B234</f>
        <v>-</v>
      </c>
      <c r="C234" s="126" t="str">
        <f>Engine!C234</f>
        <v>-</v>
      </c>
      <c r="D234" s="126" t="str">
        <f>Engine!D234</f>
        <v>-</v>
      </c>
      <c r="E234" s="127" t="str">
        <f>Engine!E234</f>
        <v>-</v>
      </c>
      <c r="F234" s="128" t="str">
        <f>Engine!F234</f>
        <v>B</v>
      </c>
      <c r="G234" s="129" t="str">
        <f>Engine!G234</f>
        <v>Group</v>
      </c>
      <c r="H234" s="130">
        <f>Engine!I234</f>
        <v>75</v>
      </c>
      <c r="I234" s="131">
        <f>Engine!J234</f>
        <v>63</v>
      </c>
      <c r="J234" s="131">
        <f>Engine!K234</f>
        <v>56.5</v>
      </c>
      <c r="K234" s="131">
        <f>Engine!L234</f>
        <v>45</v>
      </c>
      <c r="L234" s="131">
        <f>Engine!M234</f>
        <v>26.5</v>
      </c>
      <c r="M234" s="131">
        <f>Engine!N234</f>
        <v>17.5</v>
      </c>
      <c r="N234" s="132">
        <f>Engine!O234</f>
        <v>14</v>
      </c>
      <c r="O234" s="133">
        <f>Engine!P234</f>
        <v>17</v>
      </c>
      <c r="P234" s="134">
        <f>Engine!Q234</f>
        <v>119</v>
      </c>
      <c r="Q234" s="134">
        <f>Engine!R234</f>
        <v>34</v>
      </c>
      <c r="R234" s="134">
        <f>Engine!S234</f>
        <v>298</v>
      </c>
      <c r="S234" s="134">
        <f>Engine!T234</f>
        <v>724</v>
      </c>
      <c r="T234" s="134">
        <f>Engine!U234</f>
        <v>350</v>
      </c>
      <c r="U234" s="134">
        <f>Engine!V234</f>
        <v>614</v>
      </c>
      <c r="V234" s="135">
        <f>Engine!W234</f>
        <v>2156</v>
      </c>
      <c r="W234" s="136">
        <f>Engine!X234</f>
        <v>0</v>
      </c>
      <c r="X234" s="137">
        <f>Engine!Y234</f>
        <v>0</v>
      </c>
      <c r="Y234" s="137">
        <f>Engine!Z234</f>
        <v>0</v>
      </c>
      <c r="Z234" s="137">
        <f>Engine!AA234</f>
        <v>0</v>
      </c>
      <c r="AA234" s="137">
        <f>Engine!AB234</f>
        <v>0</v>
      </c>
      <c r="AB234" s="137">
        <f>Engine!AC234</f>
        <v>0</v>
      </c>
      <c r="AC234" s="137">
        <f>Engine!AD234</f>
        <v>0</v>
      </c>
      <c r="AD234" s="138">
        <f>Engine!AE234</f>
        <v>0</v>
      </c>
      <c r="AE234" s="133">
        <f>Engine!AF234</f>
        <v>17</v>
      </c>
      <c r="AF234" s="134">
        <f>Engine!AG234</f>
        <v>119</v>
      </c>
      <c r="AG234" s="134">
        <f>Engine!AH234</f>
        <v>34</v>
      </c>
      <c r="AH234" s="134">
        <f>Engine!AI234</f>
        <v>298</v>
      </c>
      <c r="AI234" s="134">
        <f>Engine!AJ234</f>
        <v>724</v>
      </c>
      <c r="AJ234" s="134">
        <f>Engine!AK234</f>
        <v>350</v>
      </c>
      <c r="AK234" s="134">
        <f>Engine!AL234</f>
        <v>614</v>
      </c>
      <c r="AL234" s="135">
        <f>Engine!AM234</f>
        <v>1542</v>
      </c>
      <c r="AM234" s="139">
        <f>Engine!AN234</f>
        <v>0</v>
      </c>
      <c r="AN234" s="140">
        <f>Engine!AO234</f>
        <v>0</v>
      </c>
      <c r="AO234" s="140">
        <f>Engine!AP234</f>
        <v>0</v>
      </c>
      <c r="AP234" s="140">
        <f>Engine!AQ234</f>
        <v>0</v>
      </c>
      <c r="AQ234" s="140">
        <f>Engine!AR234</f>
        <v>0</v>
      </c>
      <c r="AR234" s="140">
        <f>Engine!AS234</f>
        <v>0</v>
      </c>
      <c r="AS234" s="140">
        <f>Engine!AT234</f>
        <v>0</v>
      </c>
      <c r="AT234" s="141">
        <f>Engine!AU234</f>
        <v>0</v>
      </c>
      <c r="AU234" s="142" t="str">
        <f>Engine!AV234</f>
        <v>No</v>
      </c>
      <c r="AV234" s="132" t="str">
        <f t="shared" si="3"/>
        <v/>
      </c>
    </row>
    <row r="235" spans="1:48" ht="15.75" hidden="1" customHeight="1" x14ac:dyDescent="0.3">
      <c r="A235" s="124">
        <f>Engine!A235</f>
        <v>24</v>
      </c>
      <c r="B235" s="125" t="str">
        <f>Engine!B235</f>
        <v>-</v>
      </c>
      <c r="C235" s="126" t="str">
        <f>Engine!C235</f>
        <v>-</v>
      </c>
      <c r="D235" s="126" t="str">
        <f>Engine!D235</f>
        <v>-</v>
      </c>
      <c r="E235" s="127" t="str">
        <f>Engine!E235</f>
        <v>-</v>
      </c>
      <c r="F235" s="128" t="str">
        <f>Engine!F235</f>
        <v>B</v>
      </c>
      <c r="G235" s="129" t="str">
        <f>Engine!G235</f>
        <v>Single</v>
      </c>
      <c r="H235" s="130">
        <f>Engine!I235</f>
        <v>81.5</v>
      </c>
      <c r="I235" s="131">
        <f>Engine!J235</f>
        <v>69</v>
      </c>
      <c r="J235" s="131">
        <f>Engine!K235</f>
        <v>61.5</v>
      </c>
      <c r="K235" s="131">
        <f>Engine!L235</f>
        <v>49</v>
      </c>
      <c r="L235" s="131">
        <f>Engine!M235</f>
        <v>29</v>
      </c>
      <c r="M235" s="131">
        <f>Engine!N235</f>
        <v>19</v>
      </c>
      <c r="N235" s="132">
        <f>Engine!O235</f>
        <v>15</v>
      </c>
      <c r="O235" s="133">
        <f>Engine!P235</f>
        <v>17</v>
      </c>
      <c r="P235" s="134">
        <f>Engine!Q235</f>
        <v>119</v>
      </c>
      <c r="Q235" s="134">
        <f>Engine!R235</f>
        <v>34</v>
      </c>
      <c r="R235" s="134">
        <f>Engine!S235</f>
        <v>298</v>
      </c>
      <c r="S235" s="134">
        <f>Engine!T235</f>
        <v>724</v>
      </c>
      <c r="T235" s="134">
        <f>Engine!U235</f>
        <v>350</v>
      </c>
      <c r="U235" s="134">
        <f>Engine!V235</f>
        <v>614</v>
      </c>
      <c r="V235" s="135">
        <f>Engine!W235</f>
        <v>2156</v>
      </c>
      <c r="W235" s="136">
        <f>Engine!X235</f>
        <v>0</v>
      </c>
      <c r="X235" s="137">
        <f>Engine!Y235</f>
        <v>0</v>
      </c>
      <c r="Y235" s="137">
        <f>Engine!Z235</f>
        <v>0</v>
      </c>
      <c r="Z235" s="137">
        <f>Engine!AA235</f>
        <v>0</v>
      </c>
      <c r="AA235" s="137">
        <f>Engine!AB235</f>
        <v>0</v>
      </c>
      <c r="AB235" s="137">
        <f>Engine!AC235</f>
        <v>0</v>
      </c>
      <c r="AC235" s="137">
        <f>Engine!AD235</f>
        <v>0</v>
      </c>
      <c r="AD235" s="138">
        <f>Engine!AE235</f>
        <v>0</v>
      </c>
      <c r="AE235" s="133">
        <f>Engine!AF235</f>
        <v>17</v>
      </c>
      <c r="AF235" s="134">
        <f>Engine!AG235</f>
        <v>119</v>
      </c>
      <c r="AG235" s="134">
        <f>Engine!AH235</f>
        <v>34</v>
      </c>
      <c r="AH235" s="134">
        <f>Engine!AI235</f>
        <v>298</v>
      </c>
      <c r="AI235" s="134">
        <f>Engine!AJ235</f>
        <v>724</v>
      </c>
      <c r="AJ235" s="134">
        <f>Engine!AK235</f>
        <v>350</v>
      </c>
      <c r="AK235" s="134">
        <f>Engine!AL235</f>
        <v>614</v>
      </c>
      <c r="AL235" s="135">
        <f>Engine!AM235</f>
        <v>1542</v>
      </c>
      <c r="AM235" s="139">
        <f>Engine!AN235</f>
        <v>0</v>
      </c>
      <c r="AN235" s="140">
        <f>Engine!AO235</f>
        <v>0</v>
      </c>
      <c r="AO235" s="140">
        <f>Engine!AP235</f>
        <v>0</v>
      </c>
      <c r="AP235" s="140">
        <f>Engine!AQ235</f>
        <v>0</v>
      </c>
      <c r="AQ235" s="140">
        <f>Engine!AR235</f>
        <v>0</v>
      </c>
      <c r="AR235" s="140">
        <f>Engine!AS235</f>
        <v>0</v>
      </c>
      <c r="AS235" s="140">
        <f>Engine!AT235</f>
        <v>0</v>
      </c>
      <c r="AT235" s="141">
        <f>Engine!AU235</f>
        <v>0</v>
      </c>
      <c r="AU235" s="142" t="str">
        <f>Engine!AV235</f>
        <v>No</v>
      </c>
      <c r="AV235" s="132" t="str">
        <f t="shared" si="3"/>
        <v/>
      </c>
    </row>
    <row r="236" spans="1:48" ht="15.75" hidden="1" customHeight="1" x14ac:dyDescent="0.3">
      <c r="A236" s="124">
        <f>Engine!A236</f>
        <v>24</v>
      </c>
      <c r="B236" s="125" t="str">
        <f>Engine!B236</f>
        <v>-</v>
      </c>
      <c r="C236" s="126" t="str">
        <f>Engine!C236</f>
        <v>-</v>
      </c>
      <c r="D236" s="126" t="str">
        <f>Engine!D236</f>
        <v>-</v>
      </c>
      <c r="E236" s="127" t="str">
        <f>Engine!E236</f>
        <v>-</v>
      </c>
      <c r="F236" s="128" t="str">
        <f>Engine!F236</f>
        <v>B</v>
      </c>
      <c r="G236" s="129" t="str">
        <f>Engine!G236</f>
        <v>Matchday</v>
      </c>
      <c r="H236" s="130">
        <f>Engine!I236</f>
        <v>88</v>
      </c>
      <c r="I236" s="131">
        <f>Engine!J236</f>
        <v>74.5</v>
      </c>
      <c r="J236" s="131">
        <f>Engine!K236</f>
        <v>66</v>
      </c>
      <c r="K236" s="131">
        <f>Engine!L236</f>
        <v>52.5</v>
      </c>
      <c r="L236" s="131">
        <f>Engine!M236</f>
        <v>31</v>
      </c>
      <c r="M236" s="131">
        <f>Engine!N236</f>
        <v>20.5</v>
      </c>
      <c r="N236" s="132">
        <f>Engine!O236</f>
        <v>16</v>
      </c>
      <c r="O236" s="133">
        <f>Engine!P236</f>
        <v>17</v>
      </c>
      <c r="P236" s="134">
        <f>Engine!Q236</f>
        <v>119</v>
      </c>
      <c r="Q236" s="134">
        <f>Engine!R236</f>
        <v>34</v>
      </c>
      <c r="R236" s="134">
        <f>Engine!S236</f>
        <v>298</v>
      </c>
      <c r="S236" s="134">
        <f>Engine!T236</f>
        <v>724</v>
      </c>
      <c r="T236" s="134">
        <f>Engine!U236</f>
        <v>350</v>
      </c>
      <c r="U236" s="134">
        <f>Engine!V236</f>
        <v>614</v>
      </c>
      <c r="V236" s="135">
        <f>Engine!W236</f>
        <v>2156</v>
      </c>
      <c r="W236" s="136">
        <f>Engine!X236</f>
        <v>0</v>
      </c>
      <c r="X236" s="137">
        <f>Engine!Y236</f>
        <v>0</v>
      </c>
      <c r="Y236" s="137">
        <f>Engine!Z236</f>
        <v>0</v>
      </c>
      <c r="Z236" s="137">
        <f>Engine!AA236</f>
        <v>0</v>
      </c>
      <c r="AA236" s="137">
        <f>Engine!AB236</f>
        <v>0</v>
      </c>
      <c r="AB236" s="137">
        <f>Engine!AC236</f>
        <v>0</v>
      </c>
      <c r="AC236" s="137">
        <f>Engine!AD236</f>
        <v>0</v>
      </c>
      <c r="AD236" s="138">
        <f>Engine!AE236</f>
        <v>0</v>
      </c>
      <c r="AE236" s="133">
        <f>Engine!AF236</f>
        <v>17</v>
      </c>
      <c r="AF236" s="134">
        <f>Engine!AG236</f>
        <v>119</v>
      </c>
      <c r="AG236" s="134">
        <f>Engine!AH236</f>
        <v>34</v>
      </c>
      <c r="AH236" s="134">
        <f>Engine!AI236</f>
        <v>298</v>
      </c>
      <c r="AI236" s="134">
        <f>Engine!AJ236</f>
        <v>724</v>
      </c>
      <c r="AJ236" s="134">
        <f>Engine!AK236</f>
        <v>350</v>
      </c>
      <c r="AK236" s="134">
        <f>Engine!AL236</f>
        <v>614</v>
      </c>
      <c r="AL236" s="135">
        <f>Engine!AM236</f>
        <v>1542</v>
      </c>
      <c r="AM236" s="139">
        <f>Engine!AN236</f>
        <v>0</v>
      </c>
      <c r="AN236" s="140">
        <f>Engine!AO236</f>
        <v>0</v>
      </c>
      <c r="AO236" s="140">
        <f>Engine!AP236</f>
        <v>0</v>
      </c>
      <c r="AP236" s="140">
        <f>Engine!AQ236</f>
        <v>0</v>
      </c>
      <c r="AQ236" s="140">
        <f>Engine!AR236</f>
        <v>0</v>
      </c>
      <c r="AR236" s="140">
        <f>Engine!AS236</f>
        <v>0</v>
      </c>
      <c r="AS236" s="140">
        <f>Engine!AT236</f>
        <v>0</v>
      </c>
      <c r="AT236" s="141">
        <f>Engine!AU236</f>
        <v>0</v>
      </c>
      <c r="AU236" s="142" t="str">
        <f>Engine!AV236</f>
        <v>No</v>
      </c>
      <c r="AV236" s="132" t="str">
        <f t="shared" si="3"/>
        <v/>
      </c>
    </row>
    <row r="237" spans="1:48" ht="15.75" hidden="1" customHeight="1" x14ac:dyDescent="0.3">
      <c r="A237" s="124">
        <f>Engine!A237</f>
        <v>24</v>
      </c>
      <c r="B237" s="125" t="str">
        <f>Engine!B237</f>
        <v>-</v>
      </c>
      <c r="C237" s="126" t="str">
        <f>Engine!C237</f>
        <v>-</v>
      </c>
      <c r="D237" s="126" t="str">
        <f>Engine!D237</f>
        <v>-</v>
      </c>
      <c r="E237" s="127" t="str">
        <f>Engine!E237</f>
        <v>-</v>
      </c>
      <c r="F237" s="128" t="str">
        <f>Engine!F237</f>
        <v>B</v>
      </c>
      <c r="G237" s="129" t="str">
        <f>Engine!G237</f>
        <v>Sponsor</v>
      </c>
      <c r="H237" s="130">
        <f>Engine!I237</f>
        <v>65</v>
      </c>
      <c r="I237" s="131">
        <f>Engine!J237</f>
        <v>55</v>
      </c>
      <c r="J237" s="131">
        <f>Engine!K237</f>
        <v>49</v>
      </c>
      <c r="K237" s="131">
        <f>Engine!L237</f>
        <v>39</v>
      </c>
      <c r="L237" s="131">
        <f>Engine!M237</f>
        <v>23</v>
      </c>
      <c r="M237" s="131">
        <f>Engine!N237</f>
        <v>15</v>
      </c>
      <c r="N237" s="132">
        <f>Engine!O237</f>
        <v>12</v>
      </c>
      <c r="O237" s="133">
        <f>Engine!P237</f>
        <v>17</v>
      </c>
      <c r="P237" s="134">
        <f>Engine!Q237</f>
        <v>119</v>
      </c>
      <c r="Q237" s="134">
        <f>Engine!R237</f>
        <v>34</v>
      </c>
      <c r="R237" s="134">
        <f>Engine!S237</f>
        <v>298</v>
      </c>
      <c r="S237" s="134">
        <f>Engine!T237</f>
        <v>724</v>
      </c>
      <c r="T237" s="134">
        <f>Engine!U237</f>
        <v>350</v>
      </c>
      <c r="U237" s="134">
        <f>Engine!V237</f>
        <v>614</v>
      </c>
      <c r="V237" s="135">
        <f>Engine!W237</f>
        <v>2156</v>
      </c>
      <c r="W237" s="136">
        <f>Engine!X237</f>
        <v>0</v>
      </c>
      <c r="X237" s="137">
        <f>Engine!Y237</f>
        <v>0</v>
      </c>
      <c r="Y237" s="137">
        <f>Engine!Z237</f>
        <v>0</v>
      </c>
      <c r="Z237" s="137">
        <f>Engine!AA237</f>
        <v>0</v>
      </c>
      <c r="AA237" s="137">
        <f>Engine!AB237</f>
        <v>0</v>
      </c>
      <c r="AB237" s="137">
        <f>Engine!AC237</f>
        <v>0</v>
      </c>
      <c r="AC237" s="137">
        <f>Engine!AD237</f>
        <v>0</v>
      </c>
      <c r="AD237" s="138">
        <f>Engine!AE237</f>
        <v>0</v>
      </c>
      <c r="AE237" s="133">
        <f>Engine!AF237</f>
        <v>17</v>
      </c>
      <c r="AF237" s="134">
        <f>Engine!AG237</f>
        <v>119</v>
      </c>
      <c r="AG237" s="134">
        <f>Engine!AH237</f>
        <v>34</v>
      </c>
      <c r="AH237" s="134">
        <f>Engine!AI237</f>
        <v>298</v>
      </c>
      <c r="AI237" s="134">
        <f>Engine!AJ237</f>
        <v>724</v>
      </c>
      <c r="AJ237" s="134">
        <f>Engine!AK237</f>
        <v>350</v>
      </c>
      <c r="AK237" s="134">
        <f>Engine!AL237</f>
        <v>614</v>
      </c>
      <c r="AL237" s="135">
        <f>Engine!AM237</f>
        <v>1542</v>
      </c>
      <c r="AM237" s="139">
        <f>Engine!AN237</f>
        <v>0</v>
      </c>
      <c r="AN237" s="140">
        <f>Engine!AO237</f>
        <v>0</v>
      </c>
      <c r="AO237" s="140">
        <f>Engine!AP237</f>
        <v>0</v>
      </c>
      <c r="AP237" s="140">
        <f>Engine!AQ237</f>
        <v>0</v>
      </c>
      <c r="AQ237" s="140">
        <f>Engine!AR237</f>
        <v>0</v>
      </c>
      <c r="AR237" s="140">
        <f>Engine!AS237</f>
        <v>0</v>
      </c>
      <c r="AS237" s="140">
        <f>Engine!AT237</f>
        <v>0</v>
      </c>
      <c r="AT237" s="141">
        <f>Engine!AU237</f>
        <v>0</v>
      </c>
      <c r="AU237" s="142" t="str">
        <f>Engine!AV237</f>
        <v>No</v>
      </c>
      <c r="AV237" s="132" t="str">
        <f t="shared" si="3"/>
        <v/>
      </c>
    </row>
    <row r="238" spans="1:48" ht="15.75" hidden="1" customHeight="1" x14ac:dyDescent="0.3">
      <c r="A238" s="124">
        <f>Engine!A238</f>
        <v>24</v>
      </c>
      <c r="B238" s="125" t="str">
        <f>Engine!B238</f>
        <v>-</v>
      </c>
      <c r="C238" s="126" t="str">
        <f>Engine!C238</f>
        <v>-</v>
      </c>
      <c r="D238" s="126" t="str">
        <f>Engine!D238</f>
        <v>-</v>
      </c>
      <c r="E238" s="127" t="str">
        <f>Engine!E238</f>
        <v>-</v>
      </c>
      <c r="F238" s="128" t="str">
        <f>Engine!F238</f>
        <v>B</v>
      </c>
      <c r="G238" s="129" t="str">
        <f>Engine!G238</f>
        <v>Comp</v>
      </c>
      <c r="H238" s="130">
        <f>Engine!I238</f>
        <v>0</v>
      </c>
      <c r="I238" s="131">
        <f>Engine!J238</f>
        <v>0</v>
      </c>
      <c r="J238" s="131">
        <f>Engine!K238</f>
        <v>0</v>
      </c>
      <c r="K238" s="131">
        <f>Engine!L238</f>
        <v>0</v>
      </c>
      <c r="L238" s="131">
        <f>Engine!M238</f>
        <v>0</v>
      </c>
      <c r="M238" s="131">
        <f>Engine!N238</f>
        <v>0</v>
      </c>
      <c r="N238" s="132">
        <f>Engine!O238</f>
        <v>0</v>
      </c>
      <c r="O238" s="133">
        <f>Engine!P238</f>
        <v>17</v>
      </c>
      <c r="P238" s="134">
        <f>Engine!Q238</f>
        <v>119</v>
      </c>
      <c r="Q238" s="134">
        <f>Engine!R238</f>
        <v>34</v>
      </c>
      <c r="R238" s="134">
        <f>Engine!S238</f>
        <v>298</v>
      </c>
      <c r="S238" s="134">
        <f>Engine!T238</f>
        <v>724</v>
      </c>
      <c r="T238" s="134">
        <f>Engine!U238</f>
        <v>350</v>
      </c>
      <c r="U238" s="134">
        <f>Engine!V238</f>
        <v>614</v>
      </c>
      <c r="V238" s="135">
        <f>Engine!W238</f>
        <v>2156</v>
      </c>
      <c r="W238" s="136">
        <f>Engine!X238</f>
        <v>0</v>
      </c>
      <c r="X238" s="137">
        <f>Engine!Y238</f>
        <v>0</v>
      </c>
      <c r="Y238" s="137">
        <f>Engine!Z238</f>
        <v>0</v>
      </c>
      <c r="Z238" s="137">
        <f>Engine!AA238</f>
        <v>0</v>
      </c>
      <c r="AA238" s="137">
        <f>Engine!AB238</f>
        <v>0</v>
      </c>
      <c r="AB238" s="137">
        <f>Engine!AC238</f>
        <v>0</v>
      </c>
      <c r="AC238" s="137">
        <f>Engine!AD238</f>
        <v>0</v>
      </c>
      <c r="AD238" s="138">
        <f>Engine!AE238</f>
        <v>0</v>
      </c>
      <c r="AE238" s="133">
        <f>Engine!AF238</f>
        <v>17</v>
      </c>
      <c r="AF238" s="134">
        <f>Engine!AG238</f>
        <v>119</v>
      </c>
      <c r="AG238" s="134">
        <f>Engine!AH238</f>
        <v>34</v>
      </c>
      <c r="AH238" s="134">
        <f>Engine!AI238</f>
        <v>298</v>
      </c>
      <c r="AI238" s="134">
        <f>Engine!AJ238</f>
        <v>724</v>
      </c>
      <c r="AJ238" s="134">
        <f>Engine!AK238</f>
        <v>350</v>
      </c>
      <c r="AK238" s="134">
        <f>Engine!AL238</f>
        <v>614</v>
      </c>
      <c r="AL238" s="135">
        <f>Engine!AM238</f>
        <v>1542</v>
      </c>
      <c r="AM238" s="139">
        <f>Engine!AN238</f>
        <v>0</v>
      </c>
      <c r="AN238" s="140">
        <f>Engine!AO238</f>
        <v>0</v>
      </c>
      <c r="AO238" s="140">
        <f>Engine!AP238</f>
        <v>0</v>
      </c>
      <c r="AP238" s="140">
        <f>Engine!AQ238</f>
        <v>0</v>
      </c>
      <c r="AQ238" s="140">
        <f>Engine!AR238</f>
        <v>0</v>
      </c>
      <c r="AR238" s="140">
        <f>Engine!AS238</f>
        <v>0</v>
      </c>
      <c r="AS238" s="140">
        <f>Engine!AT238</f>
        <v>0</v>
      </c>
      <c r="AT238" s="141">
        <f>Engine!AU238</f>
        <v>0</v>
      </c>
      <c r="AU238" s="142" t="str">
        <f>Engine!AV238</f>
        <v>No</v>
      </c>
      <c r="AV238" s="132" t="str">
        <f t="shared" si="3"/>
        <v/>
      </c>
    </row>
    <row r="239" spans="1:48" ht="15.75" hidden="1" customHeight="1" x14ac:dyDescent="0.3">
      <c r="A239" s="124">
        <f>Engine!A239</f>
        <v>24</v>
      </c>
      <c r="B239" s="125" t="str">
        <f>Engine!B239</f>
        <v>-</v>
      </c>
      <c r="C239" s="126" t="str">
        <f>Engine!C239</f>
        <v>-</v>
      </c>
      <c r="D239" s="126" t="str">
        <f>Engine!D239</f>
        <v>-</v>
      </c>
      <c r="E239" s="127" t="str">
        <f>Engine!E239</f>
        <v>-</v>
      </c>
      <c r="F239" s="128" t="str">
        <f>Engine!F239</f>
        <v>B</v>
      </c>
      <c r="G239" s="129" t="str">
        <f>Engine!G239</f>
        <v>Promo1</v>
      </c>
      <c r="H239" s="130">
        <f>Engine!I239</f>
        <v>0</v>
      </c>
      <c r="I239" s="131">
        <f>Engine!J239</f>
        <v>0</v>
      </c>
      <c r="J239" s="131">
        <f>Engine!K239</f>
        <v>0</v>
      </c>
      <c r="K239" s="131">
        <f>Engine!L239</f>
        <v>0</v>
      </c>
      <c r="L239" s="131">
        <f>Engine!M239</f>
        <v>0</v>
      </c>
      <c r="M239" s="131">
        <f>Engine!N239</f>
        <v>0</v>
      </c>
      <c r="N239" s="132">
        <f>Engine!O239</f>
        <v>0</v>
      </c>
      <c r="O239" s="133">
        <f>Engine!P239</f>
        <v>17</v>
      </c>
      <c r="P239" s="134">
        <f>Engine!Q239</f>
        <v>119</v>
      </c>
      <c r="Q239" s="134">
        <f>Engine!R239</f>
        <v>34</v>
      </c>
      <c r="R239" s="134">
        <f>Engine!S239</f>
        <v>298</v>
      </c>
      <c r="S239" s="134">
        <f>Engine!T239</f>
        <v>724</v>
      </c>
      <c r="T239" s="134">
        <f>Engine!U239</f>
        <v>350</v>
      </c>
      <c r="U239" s="134">
        <f>Engine!V239</f>
        <v>614</v>
      </c>
      <c r="V239" s="135">
        <f>Engine!W239</f>
        <v>2156</v>
      </c>
      <c r="W239" s="136">
        <f>Engine!X239</f>
        <v>0</v>
      </c>
      <c r="X239" s="137">
        <f>Engine!Y239</f>
        <v>0</v>
      </c>
      <c r="Y239" s="137">
        <f>Engine!Z239</f>
        <v>0</v>
      </c>
      <c r="Z239" s="137">
        <f>Engine!AA239</f>
        <v>0</v>
      </c>
      <c r="AA239" s="137">
        <f>Engine!AB239</f>
        <v>0</v>
      </c>
      <c r="AB239" s="137">
        <f>Engine!AC239</f>
        <v>0</v>
      </c>
      <c r="AC239" s="137">
        <f>Engine!AD239</f>
        <v>0</v>
      </c>
      <c r="AD239" s="138">
        <f>Engine!AE239</f>
        <v>0</v>
      </c>
      <c r="AE239" s="133">
        <f>Engine!AF239</f>
        <v>17</v>
      </c>
      <c r="AF239" s="134">
        <f>Engine!AG239</f>
        <v>119</v>
      </c>
      <c r="AG239" s="134">
        <f>Engine!AH239</f>
        <v>34</v>
      </c>
      <c r="AH239" s="134">
        <f>Engine!AI239</f>
        <v>298</v>
      </c>
      <c r="AI239" s="134">
        <f>Engine!AJ239</f>
        <v>724</v>
      </c>
      <c r="AJ239" s="134">
        <f>Engine!AK239</f>
        <v>350</v>
      </c>
      <c r="AK239" s="134">
        <f>Engine!AL239</f>
        <v>614</v>
      </c>
      <c r="AL239" s="135">
        <f>Engine!AM239</f>
        <v>1542</v>
      </c>
      <c r="AM239" s="139">
        <f>Engine!AN239</f>
        <v>0</v>
      </c>
      <c r="AN239" s="140">
        <f>Engine!AO239</f>
        <v>0</v>
      </c>
      <c r="AO239" s="140">
        <f>Engine!AP239</f>
        <v>0</v>
      </c>
      <c r="AP239" s="140">
        <f>Engine!AQ239</f>
        <v>0</v>
      </c>
      <c r="AQ239" s="140">
        <f>Engine!AR239</f>
        <v>0</v>
      </c>
      <c r="AR239" s="140">
        <f>Engine!AS239</f>
        <v>0</v>
      </c>
      <c r="AS239" s="140">
        <f>Engine!AT239</f>
        <v>0</v>
      </c>
      <c r="AT239" s="141">
        <f>Engine!AU239</f>
        <v>0</v>
      </c>
      <c r="AU239" s="142" t="str">
        <f>Engine!AV239</f>
        <v>No</v>
      </c>
      <c r="AV239" s="132" t="str">
        <f t="shared" si="3"/>
        <v/>
      </c>
    </row>
    <row r="240" spans="1:48" ht="15.75" hidden="1" customHeight="1" x14ac:dyDescent="0.3">
      <c r="A240" s="124">
        <f>Engine!A240</f>
        <v>24</v>
      </c>
      <c r="B240" s="125" t="str">
        <f>Engine!B240</f>
        <v>-</v>
      </c>
      <c r="C240" s="126" t="str">
        <f>Engine!C240</f>
        <v>-</v>
      </c>
      <c r="D240" s="126" t="str">
        <f>Engine!D240</f>
        <v>-</v>
      </c>
      <c r="E240" s="127" t="str">
        <f>Engine!E240</f>
        <v>-</v>
      </c>
      <c r="F240" s="128" t="str">
        <f>Engine!F240</f>
        <v>B</v>
      </c>
      <c r="G240" s="129" t="str">
        <f>Engine!G240</f>
        <v>Promo2</v>
      </c>
      <c r="H240" s="130">
        <f>Engine!I240</f>
        <v>0</v>
      </c>
      <c r="I240" s="131">
        <f>Engine!J240</f>
        <v>0</v>
      </c>
      <c r="J240" s="131">
        <f>Engine!K240</f>
        <v>0</v>
      </c>
      <c r="K240" s="131">
        <f>Engine!L240</f>
        <v>0</v>
      </c>
      <c r="L240" s="131">
        <f>Engine!M240</f>
        <v>0</v>
      </c>
      <c r="M240" s="131">
        <f>Engine!N240</f>
        <v>0</v>
      </c>
      <c r="N240" s="132">
        <f>Engine!O240</f>
        <v>0</v>
      </c>
      <c r="O240" s="133">
        <f>Engine!P240</f>
        <v>17</v>
      </c>
      <c r="P240" s="134">
        <f>Engine!Q240</f>
        <v>119</v>
      </c>
      <c r="Q240" s="134">
        <f>Engine!R240</f>
        <v>34</v>
      </c>
      <c r="R240" s="134">
        <f>Engine!S240</f>
        <v>298</v>
      </c>
      <c r="S240" s="134">
        <f>Engine!T240</f>
        <v>724</v>
      </c>
      <c r="T240" s="134">
        <f>Engine!U240</f>
        <v>350</v>
      </c>
      <c r="U240" s="134">
        <f>Engine!V240</f>
        <v>614</v>
      </c>
      <c r="V240" s="135">
        <f>Engine!W240</f>
        <v>2156</v>
      </c>
      <c r="W240" s="136">
        <f>Engine!X240</f>
        <v>0</v>
      </c>
      <c r="X240" s="137">
        <f>Engine!Y240</f>
        <v>0</v>
      </c>
      <c r="Y240" s="137">
        <f>Engine!Z240</f>
        <v>0</v>
      </c>
      <c r="Z240" s="137">
        <f>Engine!AA240</f>
        <v>0</v>
      </c>
      <c r="AA240" s="137">
        <f>Engine!AB240</f>
        <v>0</v>
      </c>
      <c r="AB240" s="137">
        <f>Engine!AC240</f>
        <v>0</v>
      </c>
      <c r="AC240" s="137">
        <f>Engine!AD240</f>
        <v>0</v>
      </c>
      <c r="AD240" s="138">
        <f>Engine!AE240</f>
        <v>0</v>
      </c>
      <c r="AE240" s="133">
        <f>Engine!AF240</f>
        <v>17</v>
      </c>
      <c r="AF240" s="134">
        <f>Engine!AG240</f>
        <v>119</v>
      </c>
      <c r="AG240" s="134">
        <f>Engine!AH240</f>
        <v>34</v>
      </c>
      <c r="AH240" s="134">
        <f>Engine!AI240</f>
        <v>298</v>
      </c>
      <c r="AI240" s="134">
        <f>Engine!AJ240</f>
        <v>724</v>
      </c>
      <c r="AJ240" s="134">
        <f>Engine!AK240</f>
        <v>350</v>
      </c>
      <c r="AK240" s="134">
        <f>Engine!AL240</f>
        <v>614</v>
      </c>
      <c r="AL240" s="135">
        <f>Engine!AM240</f>
        <v>1542</v>
      </c>
      <c r="AM240" s="139">
        <f>Engine!AN240</f>
        <v>0</v>
      </c>
      <c r="AN240" s="140">
        <f>Engine!AO240</f>
        <v>0</v>
      </c>
      <c r="AO240" s="140">
        <f>Engine!AP240</f>
        <v>0</v>
      </c>
      <c r="AP240" s="140">
        <f>Engine!AQ240</f>
        <v>0</v>
      </c>
      <c r="AQ240" s="140">
        <f>Engine!AR240</f>
        <v>0</v>
      </c>
      <c r="AR240" s="140">
        <f>Engine!AS240</f>
        <v>0</v>
      </c>
      <c r="AS240" s="140">
        <f>Engine!AT240</f>
        <v>0</v>
      </c>
      <c r="AT240" s="141">
        <f>Engine!AU240</f>
        <v>0</v>
      </c>
      <c r="AU240" s="142" t="str">
        <f>Engine!AV240</f>
        <v>No</v>
      </c>
      <c r="AV240" s="132" t="str">
        <f t="shared" si="3"/>
        <v/>
      </c>
    </row>
    <row r="241" spans="1:48" ht="15.75" hidden="1" customHeight="1" x14ac:dyDescent="0.3">
      <c r="A241" s="124">
        <f>Engine!A241</f>
        <v>24</v>
      </c>
      <c r="B241" s="125" t="str">
        <f>Engine!B241</f>
        <v>-</v>
      </c>
      <c r="C241" s="126" t="str">
        <f>Engine!C241</f>
        <v>-</v>
      </c>
      <c r="D241" s="126" t="str">
        <f>Engine!D241</f>
        <v>-</v>
      </c>
      <c r="E241" s="127" t="str">
        <f>Engine!E241</f>
        <v>-</v>
      </c>
      <c r="F241" s="128" t="str">
        <f>Engine!F241</f>
        <v>B</v>
      </c>
      <c r="G241" s="129" t="str">
        <f>Engine!G241</f>
        <v>Promo3</v>
      </c>
      <c r="H241" s="130">
        <f>Engine!I241</f>
        <v>0</v>
      </c>
      <c r="I241" s="131">
        <f>Engine!J241</f>
        <v>0</v>
      </c>
      <c r="J241" s="131">
        <f>Engine!K241</f>
        <v>0</v>
      </c>
      <c r="K241" s="131">
        <f>Engine!L241</f>
        <v>0</v>
      </c>
      <c r="L241" s="131">
        <f>Engine!M241</f>
        <v>0</v>
      </c>
      <c r="M241" s="131">
        <f>Engine!N241</f>
        <v>0</v>
      </c>
      <c r="N241" s="132">
        <f>Engine!O241</f>
        <v>0</v>
      </c>
      <c r="O241" s="133">
        <f>Engine!P241</f>
        <v>17</v>
      </c>
      <c r="P241" s="134">
        <f>Engine!Q241</f>
        <v>119</v>
      </c>
      <c r="Q241" s="134">
        <f>Engine!R241</f>
        <v>34</v>
      </c>
      <c r="R241" s="134">
        <f>Engine!S241</f>
        <v>298</v>
      </c>
      <c r="S241" s="134">
        <f>Engine!T241</f>
        <v>724</v>
      </c>
      <c r="T241" s="134">
        <f>Engine!U241</f>
        <v>350</v>
      </c>
      <c r="U241" s="134">
        <f>Engine!V241</f>
        <v>614</v>
      </c>
      <c r="V241" s="135">
        <f>Engine!W241</f>
        <v>2156</v>
      </c>
      <c r="W241" s="136">
        <f>Engine!X241</f>
        <v>0</v>
      </c>
      <c r="X241" s="137">
        <f>Engine!Y241</f>
        <v>0</v>
      </c>
      <c r="Y241" s="137">
        <f>Engine!Z241</f>
        <v>0</v>
      </c>
      <c r="Z241" s="137">
        <f>Engine!AA241</f>
        <v>0</v>
      </c>
      <c r="AA241" s="137">
        <f>Engine!AB241</f>
        <v>0</v>
      </c>
      <c r="AB241" s="137">
        <f>Engine!AC241</f>
        <v>0</v>
      </c>
      <c r="AC241" s="137">
        <f>Engine!AD241</f>
        <v>0</v>
      </c>
      <c r="AD241" s="138">
        <f>Engine!AE241</f>
        <v>0</v>
      </c>
      <c r="AE241" s="133">
        <f>Engine!AF241</f>
        <v>17</v>
      </c>
      <c r="AF241" s="134">
        <f>Engine!AG241</f>
        <v>119</v>
      </c>
      <c r="AG241" s="134">
        <f>Engine!AH241</f>
        <v>34</v>
      </c>
      <c r="AH241" s="134">
        <f>Engine!AI241</f>
        <v>298</v>
      </c>
      <c r="AI241" s="134">
        <f>Engine!AJ241</f>
        <v>724</v>
      </c>
      <c r="AJ241" s="134">
        <f>Engine!AK241</f>
        <v>350</v>
      </c>
      <c r="AK241" s="134">
        <f>Engine!AL241</f>
        <v>614</v>
      </c>
      <c r="AL241" s="135">
        <f>Engine!AM241</f>
        <v>1542</v>
      </c>
      <c r="AM241" s="139">
        <f>Engine!AN241</f>
        <v>0</v>
      </c>
      <c r="AN241" s="140">
        <f>Engine!AO241</f>
        <v>0</v>
      </c>
      <c r="AO241" s="140">
        <f>Engine!AP241</f>
        <v>0</v>
      </c>
      <c r="AP241" s="140">
        <f>Engine!AQ241</f>
        <v>0</v>
      </c>
      <c r="AQ241" s="140">
        <f>Engine!AR241</f>
        <v>0</v>
      </c>
      <c r="AR241" s="140">
        <f>Engine!AS241</f>
        <v>0</v>
      </c>
      <c r="AS241" s="140">
        <f>Engine!AT241</f>
        <v>0</v>
      </c>
      <c r="AT241" s="141">
        <f>Engine!AU241</f>
        <v>0</v>
      </c>
      <c r="AU241" s="142" t="str">
        <f>Engine!AV241</f>
        <v>No</v>
      </c>
      <c r="AV241" s="132" t="str">
        <f t="shared" si="3"/>
        <v/>
      </c>
    </row>
    <row r="242" spans="1:48" ht="16.5" hidden="1" customHeight="1" x14ac:dyDescent="0.3">
      <c r="A242" s="107">
        <f>Engine!A242</f>
        <v>24</v>
      </c>
      <c r="B242" s="108" t="str">
        <f>Engine!B242</f>
        <v>-</v>
      </c>
      <c r="C242" s="109" t="str">
        <f>Engine!C242</f>
        <v>-</v>
      </c>
      <c r="D242" s="109" t="str">
        <f>Engine!D242</f>
        <v>-</v>
      </c>
      <c r="E242" s="110" t="str">
        <f>Engine!E242</f>
        <v>-</v>
      </c>
      <c r="F242" s="111" t="str">
        <f>Engine!F242</f>
        <v>B</v>
      </c>
      <c r="G242" s="112" t="str">
        <f>Engine!G242</f>
        <v>Totals</v>
      </c>
      <c r="H242" s="113" t="s">
        <v>39</v>
      </c>
      <c r="I242" s="114" t="s">
        <v>39</v>
      </c>
      <c r="J242" s="114" t="s">
        <v>39</v>
      </c>
      <c r="K242" s="114" t="s">
        <v>39</v>
      </c>
      <c r="L242" s="114" t="s">
        <v>39</v>
      </c>
      <c r="M242" s="114" t="s">
        <v>39</v>
      </c>
      <c r="N242" s="115" t="s">
        <v>39</v>
      </c>
      <c r="O242" s="116">
        <f>Engine!P242</f>
        <v>17</v>
      </c>
      <c r="P242" s="117">
        <f>Engine!Q242</f>
        <v>119</v>
      </c>
      <c r="Q242" s="117">
        <f>Engine!R242</f>
        <v>34</v>
      </c>
      <c r="R242" s="117">
        <f>Engine!S242</f>
        <v>298</v>
      </c>
      <c r="S242" s="117">
        <f>Engine!T242</f>
        <v>724</v>
      </c>
      <c r="T242" s="117">
        <f>Engine!U242</f>
        <v>350</v>
      </c>
      <c r="U242" s="117">
        <f>Engine!V242</f>
        <v>614</v>
      </c>
      <c r="V242" s="118">
        <f>Engine!W242</f>
        <v>2156</v>
      </c>
      <c r="W242" s="116">
        <f>Engine!X242</f>
        <v>0</v>
      </c>
      <c r="X242" s="117">
        <f>Engine!Y242</f>
        <v>0</v>
      </c>
      <c r="Y242" s="117">
        <f>Engine!Z242</f>
        <v>0</v>
      </c>
      <c r="Z242" s="117">
        <f>Engine!AA242</f>
        <v>0</v>
      </c>
      <c r="AA242" s="117">
        <f>Engine!AB242</f>
        <v>0</v>
      </c>
      <c r="AB242" s="117">
        <f>Engine!AC242</f>
        <v>0</v>
      </c>
      <c r="AC242" s="117">
        <f>Engine!AD242</f>
        <v>0</v>
      </c>
      <c r="AD242" s="118">
        <f>Engine!AE242</f>
        <v>0</v>
      </c>
      <c r="AE242" s="116">
        <f>Engine!AF242</f>
        <v>17</v>
      </c>
      <c r="AF242" s="117">
        <f>Engine!AG242</f>
        <v>119</v>
      </c>
      <c r="AG242" s="117">
        <f>Engine!AH242</f>
        <v>34</v>
      </c>
      <c r="AH242" s="117">
        <f>Engine!AI242</f>
        <v>298</v>
      </c>
      <c r="AI242" s="117">
        <f>Engine!AJ242</f>
        <v>724</v>
      </c>
      <c r="AJ242" s="117">
        <f>Engine!AK242</f>
        <v>350</v>
      </c>
      <c r="AK242" s="117">
        <f>Engine!AL242</f>
        <v>614</v>
      </c>
      <c r="AL242" s="118">
        <f>Engine!AM242</f>
        <v>1542</v>
      </c>
      <c r="AM242" s="119">
        <f>Engine!AN242</f>
        <v>0</v>
      </c>
      <c r="AN242" s="120">
        <f>Engine!AO242</f>
        <v>0</v>
      </c>
      <c r="AO242" s="120">
        <f>Engine!AP242</f>
        <v>0</v>
      </c>
      <c r="AP242" s="120">
        <f>Engine!AQ242</f>
        <v>0</v>
      </c>
      <c r="AQ242" s="120">
        <f>Engine!AR242</f>
        <v>0</v>
      </c>
      <c r="AR242" s="120">
        <f>Engine!AS242</f>
        <v>0</v>
      </c>
      <c r="AS242" s="120">
        <f>Engine!AT242</f>
        <v>0</v>
      </c>
      <c r="AT242" s="121">
        <f>Engine!AU242</f>
        <v>0</v>
      </c>
      <c r="AU242" s="122" t="str">
        <f>Engine!AV242</f>
        <v>No</v>
      </c>
      <c r="AV242" s="115" t="str">
        <f t="shared" si="3"/>
        <v/>
      </c>
    </row>
    <row r="243" spans="1:48" ht="15.75" customHeight="1" thickTop="1" x14ac:dyDescent="0.3">
      <c r="A243" s="144"/>
      <c r="B243" s="146"/>
      <c r="C243" s="147"/>
      <c r="D243" s="147"/>
      <c r="E243" s="148"/>
      <c r="F243" s="144"/>
      <c r="G243" s="147"/>
      <c r="H243" s="149"/>
      <c r="I243" s="149"/>
      <c r="J243" s="149"/>
      <c r="K243" s="149"/>
      <c r="L243" s="149"/>
      <c r="M243" s="149"/>
      <c r="N243" s="149"/>
      <c r="O243" s="150"/>
      <c r="P243" s="150"/>
      <c r="Q243" s="150"/>
      <c r="R243" s="150"/>
      <c r="S243" s="150"/>
      <c r="T243" s="150"/>
      <c r="U243" s="150"/>
      <c r="V243" s="151"/>
      <c r="W243" s="152"/>
      <c r="X243" s="152"/>
      <c r="Y243" s="152"/>
      <c r="Z243" s="152"/>
      <c r="AA243" s="152"/>
      <c r="AB243" s="152"/>
      <c r="AC243" s="152"/>
      <c r="AD243" s="153"/>
      <c r="AE243" s="150"/>
      <c r="AF243" s="150"/>
      <c r="AG243" s="150"/>
      <c r="AH243" s="150"/>
      <c r="AI243" s="150"/>
      <c r="AJ243" s="150"/>
      <c r="AK243" s="150"/>
      <c r="AL243" s="151"/>
      <c r="AM243" s="154"/>
      <c r="AN243" s="154"/>
      <c r="AO243" s="154"/>
      <c r="AP243" s="154"/>
      <c r="AQ243" s="154"/>
      <c r="AR243" s="154"/>
      <c r="AS243" s="154"/>
      <c r="AT243" s="155"/>
      <c r="AU243" s="156"/>
      <c r="AV243" s="149"/>
    </row>
    <row r="244" spans="1:48" ht="14.4" x14ac:dyDescent="0.3">
      <c r="A244" s="157"/>
      <c r="B244" s="146"/>
      <c r="C244" s="147"/>
      <c r="D244" s="158" t="s">
        <v>40</v>
      </c>
      <c r="E244" s="148"/>
      <c r="F244" s="144"/>
      <c r="G244" s="147"/>
      <c r="H244" s="149"/>
      <c r="I244" s="149"/>
      <c r="J244" s="149"/>
      <c r="K244" s="149"/>
      <c r="L244" s="149"/>
      <c r="M244" s="149"/>
      <c r="N244" s="149"/>
      <c r="O244" s="150">
        <f t="shared" ref="O244:AT244" si="4">O12+O22+O32+O42+O52+O62+O72+O82+O92+O102+O112+O122+O132+O142+O152+O162+O172+O182+O192+O202+O212+O222+O232+O242</f>
        <v>1173</v>
      </c>
      <c r="P244" s="150">
        <f t="shared" si="4"/>
        <v>7401</v>
      </c>
      <c r="Q244" s="150">
        <f t="shared" si="4"/>
        <v>1356</v>
      </c>
      <c r="R244" s="150">
        <f t="shared" si="4"/>
        <v>12552</v>
      </c>
      <c r="S244" s="150">
        <f t="shared" si="4"/>
        <v>23316</v>
      </c>
      <c r="T244" s="150">
        <f t="shared" si="4"/>
        <v>14340</v>
      </c>
      <c r="U244" s="150">
        <f t="shared" si="4"/>
        <v>19356</v>
      </c>
      <c r="V244" s="151">
        <f t="shared" si="4"/>
        <v>79494</v>
      </c>
      <c r="W244" s="159">
        <f t="shared" si="4"/>
        <v>1105</v>
      </c>
      <c r="X244" s="159">
        <f t="shared" si="4"/>
        <v>5728</v>
      </c>
      <c r="Y244" s="159">
        <f t="shared" si="4"/>
        <v>1187</v>
      </c>
      <c r="Z244" s="159">
        <f t="shared" si="4"/>
        <v>9121</v>
      </c>
      <c r="AA244" s="159">
        <f t="shared" si="4"/>
        <v>16331</v>
      </c>
      <c r="AB244" s="159">
        <f t="shared" si="4"/>
        <v>10225</v>
      </c>
      <c r="AC244" s="159">
        <f t="shared" si="4"/>
        <v>13315</v>
      </c>
      <c r="AD244" s="160">
        <f t="shared" si="4"/>
        <v>57012</v>
      </c>
      <c r="AE244" s="161">
        <f t="shared" si="4"/>
        <v>68</v>
      </c>
      <c r="AF244" s="161">
        <f t="shared" si="4"/>
        <v>1673</v>
      </c>
      <c r="AG244" s="161">
        <f t="shared" si="4"/>
        <v>169</v>
      </c>
      <c r="AH244" s="161">
        <f t="shared" si="4"/>
        <v>3431</v>
      </c>
      <c r="AI244" s="161">
        <f t="shared" si="4"/>
        <v>6985</v>
      </c>
      <c r="AJ244" s="161">
        <f t="shared" si="4"/>
        <v>4115</v>
      </c>
      <c r="AK244" s="161">
        <f t="shared" si="4"/>
        <v>6041</v>
      </c>
      <c r="AL244" s="162">
        <f t="shared" si="4"/>
        <v>73453</v>
      </c>
      <c r="AM244" s="154">
        <f t="shared" si="4"/>
        <v>64175</v>
      </c>
      <c r="AN244" s="154">
        <f t="shared" si="4"/>
        <v>329529.5</v>
      </c>
      <c r="AO244" s="154">
        <f t="shared" si="4"/>
        <v>50911</v>
      </c>
      <c r="AP244" s="154">
        <f t="shared" si="4"/>
        <v>364746</v>
      </c>
      <c r="AQ244" s="154">
        <f t="shared" si="4"/>
        <v>378142</v>
      </c>
      <c r="AR244" s="154">
        <f t="shared" si="4"/>
        <v>165690</v>
      </c>
      <c r="AS244" s="154">
        <f t="shared" si="4"/>
        <v>169375</v>
      </c>
      <c r="AT244" s="155">
        <f t="shared" si="4"/>
        <v>1522568.5</v>
      </c>
      <c r="AU244" s="156"/>
      <c r="AV244" s="149">
        <f>IFERROR(AT244/AD244,"")</f>
        <v>26.70610573212657</v>
      </c>
    </row>
    <row r="245" spans="1:48" ht="14.4" x14ac:dyDescent="0.3">
      <c r="A245" s="157"/>
      <c r="B245" s="146"/>
      <c r="C245" s="147"/>
      <c r="D245" s="158" t="s">
        <v>41</v>
      </c>
      <c r="E245" s="148"/>
      <c r="F245" s="144"/>
      <c r="G245" s="147"/>
      <c r="H245" s="149"/>
      <c r="I245" s="149"/>
      <c r="J245" s="149"/>
      <c r="K245" s="149"/>
      <c r="L245" s="149"/>
      <c r="M245" s="149"/>
      <c r="N245" s="149"/>
      <c r="O245" s="150">
        <f>IF(AU12="Yes",O12,0)+IF(AU22="Yes",O22,0)+IF(AU32="Yes",O32,0)+IF(AU42="Yes",O42,0)+IF(AU52="Yes",O52,0)+IF(AU62="Yes",O62,0)+IF(AU72="Yes",O72,0)+IF(AU82="Yes",O82,0)+IF(AU92="Yes",O92,0)+IF(AU102="Yes",O102,0)+IF(AU112="Yes",O112,0)+IF(AU122="Yes",O122,0)+IF(AU132="Yes",O132,0)+IF(AU142="Yes",O142,0)+IF(AU152="Yes",O152,0)+IF(AU162="Yes",O162,0)+IF(AU172="Yes",O172,0)+IF(AU182="Yes",O182,0)+IF(AU192="Yes",O192,0)+IF(AU202="Yes",O202,0)+IF(AU212="Yes",O212,0)+IF(AU222="Yes",O222,0)+IF(AU232="Yes",O232,0)+IF(AU242="Yes",O242,0)</f>
        <v>1020</v>
      </c>
      <c r="P245" s="150">
        <f>IF(AU12="Yes",P12,0)+IF(AU22="Yes",P22,0)+IF(AU32="Yes",P32,0)+IF(AU42="Yes",P42,0)+IF(AU52="Yes",P52,0)+IF(AU62="Yes",P62,0)+IF(AU72="Yes",P72,0)+IF(AU82="Yes",P82,0)+IF(AU92="Yes",P92,0)+IF(AU102="Yes",P102,0)+IF(AU112="Yes",P112,0)+IF(AU122="Yes",P122,0)+IF(AU132="Yes",P132,0)+IF(AU142="Yes",P142,0)+IF(AU152="Yes",P152,0)+IF(AU162="Yes",P162,0)+IF(AU172="Yes",P172,0)+IF(AU182="Yes",P182,0)+IF(AU192="Yes",P192,0)+IF(AU202="Yes",P202,0)+IF(AU212="Yes",P212,0)+IF(AU222="Yes",P222,0)+IF(AU232="Yes",P232,0)+IF(AU242="Yes",P242,0)</f>
        <v>6330</v>
      </c>
      <c r="Q245" s="150">
        <f>IF(AU12="Yes",Q12,0)+IF(AU22="Yes",Q22,0)+IF(AU32="Yes",Q32,0)+IF(AU42="Yes",Q42,0)+IF(AU52="Yes",Q52,0)+IF(AU62="Yes",Q62,0)+IF(AU72="Yes",Q72,0)+IF(AU82="Yes",Q82,0)+IF(AU92="Yes",Q92,0)+IF(AU102="Yes",Q102,0)+IF(AU112="Yes",Q112,0)+IF(AU122="Yes",Q122,0)+IF(AU132="Yes",Q132,0)+IF(AU142="Yes",Q142,0)+IF(AU152="Yes",Q152,0)+IF(AU162="Yes",Q162,0)+IF(AU172="Yes",Q172,0)+IF(AU182="Yes",Q182,0)+IF(AU192="Yes",Q192,0)+IF(AU202="Yes",Q202,0)+IF(AU212="Yes",Q212,0)+IF(AU222="Yes",Q222,0)+IF(AU232="Yes",Q232,0)+IF(AU242="Yes",Q242,0)</f>
        <v>1050</v>
      </c>
      <c r="R245" s="150">
        <f>IF(AU12="Yes",R12,0)+IF(AU22="Yes",R22,0)+IF(AU32="Yes",R32,0)+IF(AU42="Yes",R42,0)+IF(AU52="Yes",R52,0)+IF(AU62="Yes",R62,0)+IF(AU72="Yes",R72,0)+IF(AU82="Yes",R82,0)+IF(AU92="Yes",R92,0)+IF(AU102="Yes",R102,0)+IF(AU112="Yes",R112,0)+IF(AU122="Yes",R122,0)+IF(AU132="Yes",R132,0)+IF(AU142="Yes",R142,0)+IF(AU152="Yes",R152,0)+IF(AU162="Yes",R162,0)+IF(AU172="Yes",R172,0)+IF(AU182="Yes",R182,0)+IF(AU192="Yes",R192,0)+IF(AU202="Yes",R202,0)+IF(AU212="Yes",R212,0)+IF(AU222="Yes",R222,0)+IF(AU232="Yes",R232,0)+IF(AU242="Yes",R242,0)</f>
        <v>9870</v>
      </c>
      <c r="S245" s="150">
        <f>IF(AU12="Yes",S12,0)+IF(AU22="Yes",S22,0)+IF(AU32="Yes",S32,0)+IF(AU42="Yes",S42,0)+IF(AU52="Yes",S52,0)+IF(AU62="Yes",S62,0)+IF(AU72="Yes",S72,0)+IF(AU82="Yes",S82,0)+IF(AU92="Yes",S92,0)+IF(AU102="Yes",S102,0)+IF(AU112="Yes",S112,0)+IF(AU122="Yes",S122,0)+IF(AU132="Yes",S132,0)+IF(AU142="Yes",S142,0)+IF(AU152="Yes",S152,0)+IF(AU162="Yes",S162,0)+IF(AU172="Yes",S172,0)+IF(AU182="Yes",S182,0)+IF(AU192="Yes",S192,0)+IF(AU202="Yes",S202,0)+IF(AU212="Yes",S212,0)+IF(AU222="Yes",S222,0)+IF(AU232="Yes",S232,0)+IF(AU242="Yes",S242,0)</f>
        <v>16800</v>
      </c>
      <c r="T245" s="150">
        <f>IF(AU12="Yes",T12,0)+IF(AU22="Yes",T22,0)+IF(AU32="Yes",T32,0)+IF(AU42="Yes",T42,0)+IF(AU52="Yes",T52,0)+IF(AU62="Yes",T62,0)+IF(AU72="Yes",T72,0)+IF(AU82="Yes",T82,0)+IF(AU92="Yes",T92,0)+IF(AU102="Yes",T102,0)+IF(AU112="Yes",T112,0)+IF(AU122="Yes",T122,0)+IF(AU132="Yes",T132,0)+IF(AU142="Yes",T142,0)+IF(AU152="Yes",T152,0)+IF(AU162="Yes",T162,0)+IF(AU172="Yes",T172,0)+IF(AU182="Yes",T182,0)+IF(AU192="Yes",T192,0)+IF(AU202="Yes",T202,0)+IF(AU212="Yes",T212,0)+IF(AU222="Yes",T222,0)+IF(AU232="Yes",T232,0)+IF(AU242="Yes",T242,0)</f>
        <v>11190</v>
      </c>
      <c r="U245" s="150">
        <f>IF(AU12="Yes",U12,0)+IF(AU22="Yes",U22,0)+IF(AU32="Yes",U32,0)+IF(AU42="Yes",U42,0)+IF(AU52="Yes",U52,0)+IF(AU62="Yes",U62,0)+IF(AU72="Yes",U72,0)+IF(AU82="Yes",U82,0)+IF(AU92="Yes",U92,0)+IF(AU102="Yes",U102,0)+IF(AU112="Yes",U112,0)+IF(AU122="Yes",U122,0)+IF(AU132="Yes",U132,0)+IF(AU142="Yes",U142,0)+IF(AU152="Yes",U152,0)+IF(AU162="Yes",U162,0)+IF(AU172="Yes",U172,0)+IF(AU182="Yes",U182,0)+IF(AU192="Yes",U192,0)+IF(AU202="Yes",U202,0)+IF(AU212="Yes",U212,0)+IF(AU222="Yes",U222,0)+IF(AU232="Yes",U232,0)+IF(AU242="Yes",U242,0)</f>
        <v>13830</v>
      </c>
      <c r="V245" s="151">
        <f>IF(AU12="Yes",V12,0)+IF(AU22="Yes",V22,0)+IF(AU32="Yes",V32,0)+IF(AU42="Yes",V42,0)+IF(AU52="Yes",V52,0)+IF(AU62="Yes",V62,0)+IF(AU72="Yes",V72,0)+IF(AU82="Yes",V82,0)+IF(AU92="Yes",V92,0)+IF(AU102="Yes",V102,0)+IF(AU112="Yes",V112,0)+IF(AU122="Yes",V122,0)+IF(AU132="Yes",V132,0)+IF(AU142="Yes",V142,0)+IF(AU152="Yes",V152,0)+IF(AU162="Yes",V162,0)+IF(AU172="Yes",V172,0)+IF(AU182="Yes",V182,0)+IF(AU192="Yes",V192,0)+IF(AU202="Yes",V202,0)+IF(AU212="Yes",V212,0)+IF(AU222="Yes",V222,0)+IF(AU232="Yes",V232,0)+IF(AU242="Yes",V242,0)</f>
        <v>60090</v>
      </c>
      <c r="W245" s="159">
        <f>IF(AU12="Yes",W12,0)+IF(AU22="Yes",W22,0)+IF(AU32="Yes",W32,0)+IF(AU42="Yes",W42,0)+IF(AU52="Yes",W52,0)+IF(AU62="Yes",W62,0)+IF(AU72="Yes",W72,0)+IF(AU82="Yes",W82,0)+IF(AU92="Yes",W92,0)+IF(AU102="Yes",W102,0)+IF(AU112="Yes",W112,0)+IF(AU122="Yes",W122,0)+IF(AU132="Yes",W132,0)+IF(AU142="Yes",W142,0)+IF(AU152="Yes",W152,0)+IF(AU162="Yes",W162,0)+IF(AU172="Yes",W172,0)+IF(AU182="Yes",W182,0)+IF(AU192="Yes",W192,0)+IF(AU202="Yes",W202,0)+IF(AU212="Yes",W212,0)+IF(AU222="Yes",W222,0)+IF(AU232="Yes",W232,0)+IF(AU242="Yes",W242,0)</f>
        <v>1020</v>
      </c>
      <c r="X245" s="159">
        <f>IF(AU12="Yes",X12,0)+IF(AU22="Yes",X22,0)+IF(AU32="Yes",X32,0)+IF(AU42="Yes",X42,0)+IF(AU52="Yes",X52,0)+IF(AU62="Yes",X62,0)+IF(AU72="Yes",X72,0)+IF(AU82="Yes",X82,0)+IF(AU92="Yes",X92,0)+IF(AU102="Yes",X102,0)+IF(AU112="Yes",X112,0)+IF(AU122="Yes",X122,0)+IF(AU132="Yes",X132,0)+IF(AU142="Yes",X142,0)+IF(AU152="Yes",X152,0)+IF(AU162="Yes",X162,0)+IF(AU172="Yes",X172,0)+IF(AU182="Yes",X182,0)+IF(AU192="Yes",X192,0)+IF(AU202="Yes",X202,0)+IF(AU212="Yes",X212,0)+IF(AU222="Yes",X222,0)+IF(AU232="Yes",X232,0)+IF(AU242="Yes",X242,0)</f>
        <v>5341</v>
      </c>
      <c r="Y245" s="159">
        <f>IF(AU12="Yes",Y12,0)+IF(AU22="Yes",Y22,0)+IF(AU32="Yes",Y32,0)+IF(AU42="Yes",Y42,0)+IF(AU52="Yes",Y52,0)+IF(AU62="Yes",Y62,0)+IF(AU72="Yes",Y72,0)+IF(AU82="Yes",Y82,0)+IF(AU92="Yes",Y92,0)+IF(AU102="Yes",Y102,0)+IF(AU112="Yes",Y112,0)+IF(AU122="Yes",Y122,0)+IF(AU132="Yes",Y132,0)+IF(AU142="Yes",Y142,0)+IF(AU152="Yes",Y152,0)+IF(AU162="Yes",Y162,0)+IF(AU172="Yes",Y172,0)+IF(AU182="Yes",Y182,0)+IF(AU192="Yes",Y192,0)+IF(AU202="Yes",Y202,0)+IF(AU212="Yes",Y212,0)+IF(AU222="Yes",Y222,0)+IF(AU232="Yes",Y232,0)+IF(AU242="Yes",Y242,0)</f>
        <v>1050</v>
      </c>
      <c r="Z245" s="159">
        <f>IF(AU12="Yes",Z12,0)+IF(AU22="Yes",Z22,0)+IF(AU32="Yes",Z32,0)+IF(AU42="Yes",Z42,0)+IF(AU52="Yes",Z52,0)+IF(AU62="Yes",Z62,0)+IF(AU72="Yes",Z72,0)+IF(AU82="Yes",Z82,0)+IF(AU92="Yes",Z92,0)+IF(AU102="Yes",Z102,0)+IF(AU112="Yes",Z112,0)+IF(AU122="Yes",Z122,0)+IF(AU132="Yes",Z132,0)+IF(AU142="Yes",Z142,0)+IF(AU152="Yes",Z152,0)+IF(AU162="Yes",Z162,0)+IF(AU172="Yes",Z172,0)+IF(AU182="Yes",Z182,0)+IF(AU192="Yes",Z192,0)+IF(AU202="Yes",Z202,0)+IF(AU212="Yes",Z212,0)+IF(AU222="Yes",Z222,0)+IF(AU232="Yes",Z232,0)+IF(AU242="Yes",Z242,0)</f>
        <v>8222</v>
      </c>
      <c r="AA245" s="159">
        <f>IF(AU12="Yes",AA12,0)+IF(AU22="Yes",AA22,0)+IF(AU32="Yes",AA32,0)+IF(AU42="Yes",AA42,0)+IF(AU52="Yes",AA52,0)+IF(AU62="Yes",AA62,0)+IF(AU72="Yes",AA72,0)+IF(AU82="Yes",AA82,0)+IF(AU92="Yes",AA92,0)+IF(AU102="Yes",AA102,0)+IF(AU112="Yes",AA112,0)+IF(AU122="Yes",AA122,0)+IF(AU132="Yes",AA132,0)+IF(AU142="Yes",AA142,0)+IF(AU152="Yes",AA152,0)+IF(AU162="Yes",AA162,0)+IF(AU172="Yes",AA172,0)+IF(AU182="Yes",AA182,0)+IF(AU192="Yes",AA192,0)+IF(AU202="Yes",AA202,0)+IF(AU212="Yes",AA212,0)+IF(AU222="Yes",AA222,0)+IF(AU232="Yes",AA232,0)+IF(AU242="Yes",AA242,0)</f>
        <v>14155</v>
      </c>
      <c r="AB245" s="159">
        <f>IF(AU12="Yes",AB12,0)+IF(AU22="Yes",AB22,0)+IF(AU32="Yes",AB32,0)+IF(AU42="Yes",AB42,0)+IF(AU52="Yes",AB52,0)+IF(AU62="Yes",AB62,0)+IF(AU72="Yes",AB72,0)+IF(AU82="Yes",AB82,0)+IF(AU92="Yes",AB92,0)+IF(AU102="Yes",AB102,0)+IF(AU112="Yes",AB112,0)+IF(AU122="Yes",AB122,0)+IF(AU132="Yes",AB132,0)+IF(AU142="Yes",AB142,0)+IF(AU152="Yes",AB152,0)+IF(AU162="Yes",AB162,0)+IF(AU172="Yes",AB172,0)+IF(AU182="Yes",AB182,0)+IF(AU192="Yes",AB192,0)+IF(AU202="Yes",AB202,0)+IF(AU212="Yes",AB212,0)+IF(AU222="Yes",AB222,0)+IF(AU232="Yes",AB232,0)+IF(AU242="Yes",AB242,0)</f>
        <v>9193</v>
      </c>
      <c r="AC245" s="159">
        <f>IF(AU12="Yes",AC12,0)+IF(AU22="Yes",AC22,0)+IF(AU32="Yes",AC32,0)+IF(AU42="Yes",AC42,0)+IF(AU52="Yes",AC52,0)+IF(AU62="Yes",AC62,0)+IF(AU72="Yes",AC72,0)+IF(AU82="Yes",AC82,0)+IF(AU92="Yes",AC92,0)+IF(AU102="Yes",AC102,0)+IF(AU112="Yes",AC112,0)+IF(AU122="Yes",AC122,0)+IF(AU132="Yes",AC132,0)+IF(AU142="Yes",AC142,0)+IF(AU152="Yes",AC152,0)+IF(AU162="Yes",AC162,0)+IF(AU172="Yes",AC172,0)+IF(AU182="Yes",AC182,0)+IF(AU192="Yes",AC192,0)+IF(AU202="Yes",AC202,0)+IF(AU212="Yes",AC212,0)+IF(AU222="Yes",AC222,0)+IF(AU232="Yes",AC232,0)+IF(AU242="Yes",AC242,0)</f>
        <v>11505</v>
      </c>
      <c r="AD245" s="160">
        <f>IF(AU12="Yes",AD12,0)+IF(AU22="Yes",AD22,0)+IF(AU32="Yes",AD32,0)+IF(AU42="Yes",AD42,0)+IF(AU52="Yes",AD52,0)+IF(AU62="Yes",AD62,0)+IF(AU72="Yes",AD72,0)+IF(AU82="Yes",AD82,0)+IF(AU92="Yes",AD92,0)+IF(AU102="Yes",AD102,0)+IF(AU112="Yes",AD112,0)+IF(AU122="Yes",AD122,0)+IF(AU132="Yes",AD132,0)+IF(AU142="Yes",AD142,0)+IF(AU152="Yes",AD152,0)+IF(AU162="Yes",AD162,0)+IF(AU172="Yes",AD172,0)+IF(AU182="Yes",AD182,0)+IF(AU192="Yes",AD192,0)+IF(AU202="Yes",AD202,0)+IF(AU212="Yes",AD212,0)+IF(AU222="Yes",AD222,0)+IF(AU232="Yes",AD232,0)+IF(AU242="Yes",AD242,0)</f>
        <v>50486</v>
      </c>
      <c r="AE245" s="161">
        <f>IF(AU12="Yes",AE12,0)+IF(AU22="Yes",AE22,0)+IF(AU32="Yes",AE32,0)+IF(AU42="Yes",AE42,0)+IF(AU52="Yes",AE52,0)+IF(AU62="Yes",AE62,0)+IF(AU72="Yes",AE72,0)+IF(AU82="Yes",AE82,0)+IF(AU92="Yes",AE92,0)+IF(AU102="Yes",AE102,0)+IF(AU112="Yes",AE112,0)+IF(AU122="Yes",AE122,0)+IF(AU132="Yes",AE132,0)+IF(AU142="Yes",AE142,0)+IF(AU152="Yes",AE152,0)+IF(AU162="Yes",AE162,0)+IF(AU172="Yes",AE172,0)+IF(AU182="Yes",AE182,0)+IF(AU192="Yes",AE192,0)+IF(AU202="Yes",AE202,0)+IF(AU212="Yes",AE212,0)+IF(AU222="Yes",AE222,0)+IF(AU232="Yes",AE232,0)+IF(AU242="Yes",AE242,0)</f>
        <v>0</v>
      </c>
      <c r="AF245" s="161">
        <f>IF(AU12="Yes",AF12,0)+IF(AU22="Yes",AF22,0)+IF(AU32="Yes",AF32,0)+IF(AU42="Yes",AF42,0)+IF(AU52="Yes",AF52,0)+IF(AU62="Yes",AF62,0)+IF(AU72="Yes",AF72,0)+IF(AU82="Yes",AF82,0)+IF(AU92="Yes",AF92,0)+IF(AU102="Yes",AF102,0)+IF(AU112="Yes",AF112,0)+IF(AU122="Yes",AF122,0)+IF(AU132="Yes",AF132,0)+IF(AU142="Yes",AF142,0)+IF(AU152="Yes",AF152,0)+IF(AU162="Yes",AF162,0)+IF(AU172="Yes",AF172,0)+IF(AU182="Yes",AF182,0)+IF(AU192="Yes",AF192,0)+IF(AU202="Yes",AF202,0)+IF(AU212="Yes",AF212,0)+IF(AU222="Yes",AF222,0)+IF(AU232="Yes",AF232,0)+IF(AU242="Yes",AF242,0)</f>
        <v>989</v>
      </c>
      <c r="AG245" s="161">
        <f>IF(AU12="Yes",AG12,0)+IF(AU22="Yes",AG22,0)+IF(AU32="Yes",AG32,0)+IF(AU42="Yes",AG42,0)+IF(AU52="Yes",AG52,0)+IF(AU62="Yes",AG62,0)+IF(AU72="Yes",AG72,0)+IF(AU82="Yes",AG82,0)+IF(AU92="Yes",AG92,0)+IF(AU102="Yes",AG102,0)+IF(AU112="Yes",AG112,0)+IF(AU122="Yes",AG122,0)+IF(AU132="Yes",AG132,0)+IF(AU142="Yes",AG142,0)+IF(AU152="Yes",AG152,0)+IF(AU162="Yes",AG162,0)+IF(AU172="Yes",AG172,0)+IF(AU182="Yes",AG182,0)+IF(AU192="Yes",AG192,0)+IF(AU202="Yes",AG202,0)+IF(AU212="Yes",AG212,0)+IF(AU222="Yes",AG222,0)+IF(AU232="Yes",AG232,0)+IF(AU242="Yes",AG242,0)</f>
        <v>0</v>
      </c>
      <c r="AH245" s="161">
        <f>IF(AU12="Yes",AH12,0)+IF(AU22="Yes",AH22,0)+IF(AU32="Yes",AH32,0)+IF(AU42="Yes",AH42,0)+IF(AU52="Yes",AH52,0)+IF(AU62="Yes",AH62,0)+IF(AU72="Yes",AH72,0)+IF(AU82="Yes",AH82,0)+IF(AU92="Yes",AH92,0)+IF(AU102="Yes",AH102,0)+IF(AU112="Yes",AH112,0)+IF(AU122="Yes",AH122,0)+IF(AU132="Yes",AH132,0)+IF(AU142="Yes",AH142,0)+IF(AU152="Yes",AH152,0)+IF(AU162="Yes",AH162,0)+IF(AU172="Yes",AH172,0)+IF(AU182="Yes",AH182,0)+IF(AU192="Yes",AH192,0)+IF(AU202="Yes",AH202,0)+IF(AU212="Yes",AH212,0)+IF(AU222="Yes",AH222,0)+IF(AU232="Yes",AH232,0)+IF(AU242="Yes",AH242,0)</f>
        <v>1648</v>
      </c>
      <c r="AI245" s="161">
        <f>IF(AU12="Yes",AI12,0)+IF(AU22="Yes",AI22,0)+IF(AU32="Yes",AI32,0)+IF(AU42="Yes",AI42,0)+IF(AU52="Yes",AI52,0)+IF(AU62="Yes",AI62,0)+IF(AU72="Yes",AI72,0)+IF(AU82="Yes",AI82,0)+IF(AU92="Yes",AI92,0)+IF(AU102="Yes",AI102,0)+IF(AU112="Yes",AI112,0)+IF(AU122="Yes",AI122,0)+IF(AU132="Yes",AI132,0)+IF(AU142="Yes",AI142,0)+IF(AU152="Yes",AI152,0)+IF(AU162="Yes",AI162,0)+IF(AU172="Yes",AI172,0)+IF(AU182="Yes",AI182,0)+IF(AU192="Yes",AI192,0)+IF(AU202="Yes",AI202,0)+IF(AU212="Yes",AI212,0)+IF(AU222="Yes",AI222,0)+IF(AU232="Yes",AI232,0)+IF(AU242="Yes",AI242,0)</f>
        <v>2645</v>
      </c>
      <c r="AJ245" s="161">
        <f>IF(AU12="Yes",AJ12,0)+IF(AU22="Yes",AJ22,0)+IF(AU32="Yes",AJ32,0)+IF(AU42="Yes",AJ42,0)+IF(AU52="Yes",AJ52,0)+IF(AU62="Yes",AJ62,0)+IF(AU72="Yes",AJ72,0)+IF(AU82="Yes",AJ82,0)+IF(AU92="Yes",AJ92,0)+IF(AU102="Yes",AJ102,0)+IF(AU112="Yes",AJ112,0)+IF(AU122="Yes",AJ122,0)+IF(AU132="Yes",AJ132,0)+IF(AU142="Yes",AJ142,0)+IF(AU152="Yes",AJ152,0)+IF(AU162="Yes",AJ162,0)+IF(AU172="Yes",AJ172,0)+IF(AU182="Yes",AJ182,0)+IF(AU192="Yes",AJ192,0)+IF(AU202="Yes",AJ202,0)+IF(AU212="Yes",AJ212,0)+IF(AU222="Yes",AJ222,0)+IF(AU232="Yes",AJ232,0)+IF(AU242="Yes",AJ242,0)</f>
        <v>1997</v>
      </c>
      <c r="AK245" s="161">
        <f>IF(AU12="Yes",AK12,0)+IF(AU22="Yes",AK22,0)+IF(AU32="Yes",AK32,0)+IF(AU42="Yes",AK42,0)+IF(AU52="Yes",AK52,0)+IF(AU62="Yes",AK62,0)+IF(AU72="Yes",AK72,0)+IF(AU82="Yes",AK82,0)+IF(AU92="Yes",AK92,0)+IF(AU102="Yes",AK102,0)+IF(AU112="Yes",AK112,0)+IF(AU122="Yes",AK122,0)+IF(AU132="Yes",AK132,0)+IF(AU142="Yes",AK142,0)+IF(AU152="Yes",AK152,0)+IF(AU162="Yes",AK162,0)+IF(AU172="Yes",AK172,0)+IF(AU182="Yes",AK182,0)+IF(AU192="Yes",AK192,0)+IF(AU202="Yes",AK202,0)+IF(AU212="Yes",AK212,0)+IF(AU222="Yes",AK222,0)+IF(AU232="Yes",AK232,0)+IF(AU242="Yes",AK242,0)</f>
        <v>2325</v>
      </c>
      <c r="AL245" s="162">
        <f>IF(AU12="Yes",AL12,0)+IF(AU22="Yes",AL22,0)+IF(AU32="Yes",AL32,0)+IF(AU42="Yes",AL42,0)+IF(AU52="Yes",AL52,0)+IF(AU62="Yes",AL62,0)+IF(AU72="Yes",AL72,0)+IF(AU82="Yes",AL82,0)+IF(AU92="Yes",AL92,0)+IF(AU102="Yes",AL102,0)+IF(AU112="Yes",AL112,0)+IF(AU122="Yes",AL122,0)+IF(AU132="Yes",AL132,0)+IF(AU142="Yes",AL142,0)+IF(AU152="Yes",AL152,0)+IF(AU162="Yes",AL162,0)+IF(AU172="Yes",AL172,0)+IF(AU182="Yes",AL182,0)+IF(AU192="Yes",AL192,0)+IF(AU202="Yes",AL202,0)+IF(AU212="Yes",AL212,0)+IF(AU222="Yes",AL222,0)+IF(AU232="Yes",AL232,0)+IF(AU242="Yes",AL242,0)</f>
        <v>57765</v>
      </c>
      <c r="AM245" s="154">
        <f>IF(AU12="Yes",AM12,0)+IF(AU22="Yes",AM22,0)+IF(AU32="Yes",AM32,0)+IF(AU42="Yes",AM42,0)+IF(AU52="Yes",AM52,0)+IF(AU62="Yes",AM62,0)+IF(AU72="Yes",AM72,0)+IF(AU82="Yes",AM82,0)+IF(AU92="Yes",AM92,0)+IF(AU102="Yes",AM102,0)+IF(AU112="Yes",AM112,0)+IF(AU122="Yes",AM122,0)+IF(AU132="Yes",AM132,0)+IF(AU142="Yes",AM142,0)+IF(AU152="Yes",AM152,0)+IF(AU162="Yes",AM162,0)+IF(AU172="Yes",AM172,0)+IF(AU182="Yes",AM182,0)+IF(AU192="Yes",AM192,0)+IF(AU202="Yes",AM202,0)+IF(AU212="Yes",AM212,0)+IF(AU222="Yes",AM222,0)+IF(AU232="Yes",AM232,0)+IF(AU242="Yes",AM242,0)</f>
        <v>62900</v>
      </c>
      <c r="AN245" s="154">
        <f>IF(AU12="Yes",AN12,0)+IF(AU22="Yes",AN22,0)+IF(AU32="Yes",AN32,0)+IF(AU42="Yes",AN42,0)+IF(AU52="Yes",AN52,0)+IF(AU62="Yes",AN62,0)+IF(AU72="Yes",AN72,0)+IF(AU82="Yes",AN82,0)+IF(AU92="Yes",AN92,0)+IF(AU102="Yes",AN102,0)+IF(AU112="Yes",AN112,0)+IF(AU122="Yes",AN122,0)+IF(AU132="Yes",AN132,0)+IF(AU142="Yes",AN142,0)+IF(AU152="Yes",AN152,0)+IF(AU162="Yes",AN162,0)+IF(AU172="Yes",AN172,0)+IF(AU182="Yes",AN182,0)+IF(AU192="Yes",AN192,0)+IF(AU202="Yes",AN202,0)+IF(AU212="Yes",AN212,0)+IF(AU222="Yes",AN222,0)+IF(AU232="Yes",AN232,0)+IF(AU242="Yes",AN242,0)</f>
        <v>322138.5</v>
      </c>
      <c r="AO245" s="154">
        <f>IF(AU12="Yes",AO12,0)+IF(AU22="Yes",AO22,0)+IF(AU32="Yes",AO32,0)+IF(AU42="Yes",AO42,0)+IF(AU52="Yes",AO52,0)+IF(AU62="Yes",AO62,0)+IF(AU72="Yes",AO72,0)+IF(AU82="Yes",AO82,0)+IF(AU92="Yes",AO92,0)+IF(AU102="Yes",AO102,0)+IF(AU112="Yes",AO112,0)+IF(AU122="Yes",AO122,0)+IF(AU132="Yes",AO132,0)+IF(AU142="Yes",AO142,0)+IF(AU152="Yes",AO152,0)+IF(AU162="Yes",AO162,0)+IF(AU172="Yes",AO172,0)+IF(AU182="Yes",AO182,0)+IF(AU192="Yes",AO192,0)+IF(AU202="Yes",AO202,0)+IF(AU212="Yes",AO212,0)+IF(AU222="Yes",AO222,0)+IF(AU232="Yes",AO232,0)+IF(AU242="Yes",AO242,0)</f>
        <v>49070</v>
      </c>
      <c r="AP245" s="154">
        <f>IF(AU12="Yes",AP12,0)+IF(AU22="Yes",AP22,0)+IF(AU32="Yes",AP32,0)+IF(AU42="Yes",AP42,0)+IF(AU52="Yes",AP52,0)+IF(AU62="Yes",AP62,0)+IF(AU72="Yes",AP72,0)+IF(AU82="Yes",AP82,0)+IF(AU92="Yes",AP92,0)+IF(AU102="Yes",AP102,0)+IF(AU112="Yes",AP112,0)+IF(AU122="Yes",AP122,0)+IF(AU132="Yes",AP132,0)+IF(AU142="Yes",AP142,0)+IF(AU152="Yes",AP152,0)+IF(AU162="Yes",AP162,0)+IF(AU172="Yes",AP172,0)+IF(AU182="Yes",AP182,0)+IF(AU192="Yes",AP192,0)+IF(AU202="Yes",AP202,0)+IF(AU212="Yes",AP212,0)+IF(AU222="Yes",AP222,0)+IF(AU232="Yes",AP232,0)+IF(AU242="Yes",AP242,0)</f>
        <v>350484</v>
      </c>
      <c r="AQ245" s="154">
        <f>IF(AU12="Yes",AQ12,0)+IF(AU22="Yes",AQ22,0)+IF(AU32="Yes",AQ32,0)+IF(AU42="Yes",AQ42,0)+IF(AU52="Yes",AQ52,0)+IF(AU62="Yes",AQ62,0)+IF(AU72="Yes",AQ72,0)+IF(AU82="Yes",AQ82,0)+IF(AU92="Yes",AQ92,0)+IF(AU102="Yes",AQ102,0)+IF(AU112="Yes",AQ112,0)+IF(AU122="Yes",AQ122,0)+IF(AU132="Yes",AQ132,0)+IF(AU142="Yes",AQ142,0)+IF(AU152="Yes",AQ152,0)+IF(AU162="Yes",AQ162,0)+IF(AU172="Yes",AQ172,0)+IF(AU182="Yes",AQ182,0)+IF(AU192="Yes",AQ192,0)+IF(AU202="Yes",AQ202,0)+IF(AU212="Yes",AQ212,0)+IF(AU222="Yes",AQ222,0)+IF(AU232="Yes",AQ232,0)+IF(AU242="Yes",AQ242,0)</f>
        <v>353538</v>
      </c>
      <c r="AR245" s="154">
        <f>IF(AU12="Yes",AR12,0)+IF(AU22="Yes",AR22,0)+IF(AU32="Yes",AR32,0)+IF(AU42="Yes",AR42,0)+IF(AU52="Yes",AR52,0)+IF(AU62="Yes",AR62,0)+IF(AU72="Yes",AR72,0)+IF(AU82="Yes",AR82,0)+IF(AU92="Yes",AR92,0)+IF(AU102="Yes",AR102,0)+IF(AU112="Yes",AR112,0)+IF(AU122="Yes",AR122,0)+IF(AU132="Yes",AR132,0)+IF(AU142="Yes",AR142,0)+IF(AU152="Yes",AR152,0)+IF(AU162="Yes",AR162,0)+IF(AU172="Yes",AR172,0)+IF(AU182="Yes",AR182,0)+IF(AU192="Yes",AR192,0)+IF(AU202="Yes",AR202,0)+IF(AU212="Yes",AR212,0)+IF(AU222="Yes",AR222,0)+IF(AU232="Yes",AR232,0)+IF(AU242="Yes",AR242,0)</f>
        <v>155333</v>
      </c>
      <c r="AS245" s="154">
        <f>IF(AU12="Yes",AS12,0)+IF(AU22="Yes",AS22,0)+IF(AU32="Yes",AS32,0)+IF(AU42="Yes",AS42,0)+IF(AU52="Yes",AS52,0)+IF(AU62="Yes",AS62,0)+IF(AU72="Yes",AS72,0)+IF(AU82="Yes",AS82,0)+IF(AU92="Yes",AS92,0)+IF(AU102="Yes",AS102,0)+IF(AU112="Yes",AS112,0)+IF(AU122="Yes",AS122,0)+IF(AU132="Yes",AS132,0)+IF(AU142="Yes",AS142,0)+IF(AU152="Yes",AS152,0)+IF(AU162="Yes",AS162,0)+IF(AU172="Yes",AS172,0)+IF(AU182="Yes",AS182,0)+IF(AU192="Yes",AS192,0)+IF(AU202="Yes",AS202,0)+IF(AU212="Yes",AS212,0)+IF(AU222="Yes",AS222,0)+IF(AU232="Yes",AS232,0)+IF(AU242="Yes",AS242,0)</f>
        <v>154011</v>
      </c>
      <c r="AT245" s="155">
        <f>IF(AU12="Yes",AT12,0)+IF(AU22="Yes",AT22,0)+IF(AU32="Yes",AT32,0)+IF(AU42="Yes",AT42,0)+IF(AU52="Yes",AT52,0)+IF(AU62="Yes",AT62,0)+IF(AU72="Yes",AT72,0)+IF(AU82="Yes",AT82,0)+IF(AU92="Yes",AT92,0)+IF(AU102="Yes",AT102,0)+IF(AU112="Yes",AT112,0)+IF(AU122="Yes",AT122,0)+IF(AU132="Yes",AT132,0)+IF(AU142="Yes",AT142,0)+IF(AU152="Yes",AT152,0)+IF(AU162="Yes",AT162,0)+IF(AU172="Yes",AT172,0)+IF(AU182="Yes",AT182,0)+IF(AU192="Yes",AT192,0)+IF(AU202="Yes",AT202,0)+IF(AU212="Yes",AT212,0)+IF(AU222="Yes",AT222,0)+IF(AU232="Yes",AT232,0)+IF(AU242="Yes",AT242,0)</f>
        <v>1447474.5</v>
      </c>
      <c r="AU245" s="156"/>
      <c r="AV245" s="149">
        <f>IFERROR(AT245/AD245,"")</f>
        <v>28.670809729429941</v>
      </c>
    </row>
  </sheetData>
  <sheetProtection algorithmName="SHA-512" hashValue="I6oClj4QLifckNIt5y1ju+19Herck18rn2rgDft5N00CBead8RdEM6yHj1XKNKm+nMsRTLZnBBJGRpRFx9UFXw==" saltValue="KNCQcLCerpx0JP9vdNedSQ==" spinCount="100000" sheet="1" objects="1" scenarios="1"/>
  <autoFilter ref="A2:AV242" xr:uid="{00000000-0009-0000-0000-000001000000}">
    <filterColumn colId="3">
      <filters>
        <filter val="Athletic Club Boise"/>
        <filter val="AV Alta FC"/>
        <filter val="Charlotte Independence"/>
        <filter val="Chattanooga Red Wolves SC"/>
        <filter val="Corpus Christi FC"/>
        <filter val="FC Naples"/>
        <filter val="Fort Wayne FC"/>
        <filter val="Forward Madison FC"/>
        <filter val="Loudoun United FC"/>
        <filter val="New York Cosmos"/>
        <filter val="One Knoxville SC"/>
        <filter val="Portland Hearts of Pine"/>
        <filter val="Richmond Kickers"/>
        <filter val="Sarasota Paradise"/>
        <filter val="South Georgia Tormenta FC"/>
        <filter val="Spokane Velocity FC"/>
        <filter val="STH Match #15"/>
        <filter val="Union Omaha"/>
        <filter val="Westchester SC"/>
      </filters>
    </filterColumn>
    <filterColumn colId="6">
      <filters>
        <filter val="Group"/>
        <filter val="Matchday"/>
        <filter val="Season"/>
        <filter val="Single"/>
        <filter val="Totals"/>
      </filters>
    </filterColumn>
  </autoFilter>
  <mergeCells count="7">
    <mergeCell ref="AM1:AT1"/>
    <mergeCell ref="AU1:AV1"/>
    <mergeCell ref="A1:G1"/>
    <mergeCell ref="H1:N1"/>
    <mergeCell ref="O1:V1"/>
    <mergeCell ref="W1:AD1"/>
    <mergeCell ref="AE1:AL1"/>
  </mergeCells>
  <conditionalFormatting sqref="A3:AV42">
    <cfRule type="cellIs" dxfId="2" priority="2" operator="equal">
      <formula>0</formula>
    </cfRule>
  </conditionalFormatting>
  <conditionalFormatting sqref="A43:AV245">
    <cfRule type="cellIs" dxfId="1" priority="3" operator="equal">
      <formula>0</formula>
    </cfRule>
  </conditionalFormatting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O79"/>
  <sheetViews>
    <sheetView zoomScaleNormal="100" workbookViewId="0">
      <selection activeCell="H73" sqref="H73"/>
    </sheetView>
  </sheetViews>
  <sheetFormatPr defaultColWidth="8.6640625" defaultRowHeight="15" customHeight="1" x14ac:dyDescent="0.3"/>
  <cols>
    <col min="1" max="1" width="9.5546875" style="163" customWidth="1"/>
    <col min="2" max="2" width="11" style="163" customWidth="1"/>
    <col min="3" max="3" width="22.5546875" style="164" customWidth="1"/>
    <col min="4" max="4" width="25.88671875" style="163" customWidth="1"/>
    <col min="5" max="5" width="10.5546875" style="163" customWidth="1"/>
    <col min="6" max="6" width="5.5546875" style="163" customWidth="1"/>
    <col min="7" max="7" width="22.33203125" style="163" customWidth="1"/>
    <col min="8" max="8" width="10.109375" style="163" customWidth="1"/>
    <col min="9" max="9" width="6.88671875" style="163" customWidth="1"/>
    <col min="10" max="10" width="5.5546875" style="163" customWidth="1"/>
    <col min="11" max="11" width="16.44140625" style="163" customWidth="1"/>
    <col min="12" max="12" width="22" style="163" customWidth="1"/>
    <col min="13" max="14" width="8.6640625" style="163"/>
    <col min="15" max="15" width="17.88671875" style="163" customWidth="1"/>
    <col min="16" max="16384" width="8.6640625" style="163"/>
  </cols>
  <sheetData>
    <row r="1" spans="1:15" ht="17.25" customHeight="1" x14ac:dyDescent="0.3">
      <c r="A1" s="409" t="s">
        <v>42</v>
      </c>
      <c r="B1" s="410"/>
      <c r="C1" s="410"/>
      <c r="D1" s="410"/>
      <c r="E1" s="410"/>
      <c r="F1" s="410"/>
      <c r="G1" s="410"/>
      <c r="H1" s="410"/>
      <c r="I1" s="410"/>
      <c r="J1" s="410"/>
      <c r="K1" s="410"/>
      <c r="L1" s="411"/>
      <c r="O1" s="63"/>
    </row>
    <row r="2" spans="1:15" ht="14.4" x14ac:dyDescent="0.3">
      <c r="A2" s="315" t="s">
        <v>9</v>
      </c>
      <c r="B2" s="165" t="s">
        <v>10</v>
      </c>
      <c r="C2" s="165" t="s">
        <v>11</v>
      </c>
      <c r="D2" s="165" t="s">
        <v>12</v>
      </c>
      <c r="E2" s="165" t="s">
        <v>27</v>
      </c>
      <c r="F2" s="165" t="s">
        <v>13</v>
      </c>
      <c r="G2" s="165" t="s">
        <v>43</v>
      </c>
      <c r="H2" s="165" t="s">
        <v>44</v>
      </c>
      <c r="I2" s="165" t="s">
        <v>37</v>
      </c>
      <c r="J2" s="165" t="s">
        <v>45</v>
      </c>
      <c r="K2" s="165" t="s">
        <v>46</v>
      </c>
      <c r="L2" s="324" t="s">
        <v>47</v>
      </c>
    </row>
    <row r="3" spans="1:15" ht="14.4" x14ac:dyDescent="0.3">
      <c r="A3" s="350">
        <v>1</v>
      </c>
      <c r="B3" s="255">
        <v>46095</v>
      </c>
      <c r="C3" s="256" t="str">
        <f t="shared" ref="C3:C21" si="0">TEXT(B3, "dddd")</f>
        <v>Saturday</v>
      </c>
      <c r="D3" s="256" t="s">
        <v>48</v>
      </c>
      <c r="E3" s="257">
        <v>0.79166666666666696</v>
      </c>
      <c r="F3" s="258" t="s">
        <v>49</v>
      </c>
      <c r="G3" s="259" t="s">
        <v>50</v>
      </c>
      <c r="H3" s="258" t="s">
        <v>51</v>
      </c>
      <c r="I3" s="258" t="s">
        <v>51</v>
      </c>
      <c r="J3" s="260" t="s">
        <v>51</v>
      </c>
      <c r="K3" s="256"/>
      <c r="L3" s="351"/>
    </row>
    <row r="4" spans="1:15" ht="14.4" x14ac:dyDescent="0.3">
      <c r="A4" s="350">
        <v>2</v>
      </c>
      <c r="B4" s="255">
        <v>46106</v>
      </c>
      <c r="C4" s="256" t="str">
        <f t="shared" si="0"/>
        <v>Wednesday</v>
      </c>
      <c r="D4" s="256" t="s">
        <v>52</v>
      </c>
      <c r="E4" s="257">
        <v>0.79166666666666696</v>
      </c>
      <c r="F4" s="258" t="s">
        <v>49</v>
      </c>
      <c r="G4" s="259" t="s">
        <v>50</v>
      </c>
      <c r="H4" s="258" t="s">
        <v>51</v>
      </c>
      <c r="I4" s="258" t="s">
        <v>51</v>
      </c>
      <c r="J4" s="260" t="s">
        <v>51</v>
      </c>
      <c r="K4" s="256"/>
      <c r="L4" s="351"/>
    </row>
    <row r="5" spans="1:15" ht="14.4" x14ac:dyDescent="0.3">
      <c r="A5" s="350">
        <v>3</v>
      </c>
      <c r="B5" s="255">
        <v>46110</v>
      </c>
      <c r="C5" s="256" t="str">
        <f t="shared" si="0"/>
        <v>Sunday</v>
      </c>
      <c r="D5" s="256" t="s">
        <v>53</v>
      </c>
      <c r="E5" s="257">
        <v>0.79166666666666696</v>
      </c>
      <c r="F5" s="258" t="s">
        <v>49</v>
      </c>
      <c r="G5" s="259" t="s">
        <v>50</v>
      </c>
      <c r="H5" s="258" t="s">
        <v>51</v>
      </c>
      <c r="I5" s="258" t="s">
        <v>51</v>
      </c>
      <c r="J5" s="260" t="s">
        <v>51</v>
      </c>
      <c r="K5" s="256"/>
      <c r="L5" s="351"/>
    </row>
    <row r="6" spans="1:15" ht="14.4" x14ac:dyDescent="0.3">
      <c r="A6" s="350">
        <v>4</v>
      </c>
      <c r="B6" s="255">
        <v>46151</v>
      </c>
      <c r="C6" s="256" t="str">
        <f t="shared" si="0"/>
        <v>Saturday</v>
      </c>
      <c r="D6" s="256" t="s">
        <v>54</v>
      </c>
      <c r="E6" s="257">
        <v>0.79166666666666696</v>
      </c>
      <c r="F6" s="267" t="s">
        <v>61</v>
      </c>
      <c r="G6" s="259" t="s">
        <v>328</v>
      </c>
      <c r="H6" s="258" t="s">
        <v>51</v>
      </c>
      <c r="I6" s="258" t="s">
        <v>51</v>
      </c>
      <c r="J6" s="260" t="s">
        <v>58</v>
      </c>
      <c r="K6" s="259" t="s">
        <v>327</v>
      </c>
      <c r="L6" s="351"/>
    </row>
    <row r="7" spans="1:15" ht="14.4" x14ac:dyDescent="0.3">
      <c r="A7" s="350">
        <v>5</v>
      </c>
      <c r="B7" s="255">
        <v>46176</v>
      </c>
      <c r="C7" s="256" t="str">
        <f t="shared" si="0"/>
        <v>Wednesday</v>
      </c>
      <c r="D7" s="256" t="s">
        <v>55</v>
      </c>
      <c r="E7" s="257">
        <v>0.79166666666666696</v>
      </c>
      <c r="F7" s="258" t="s">
        <v>56</v>
      </c>
      <c r="G7" s="256" t="s">
        <v>57</v>
      </c>
      <c r="H7" s="258" t="s">
        <v>58</v>
      </c>
      <c r="I7" s="258" t="s">
        <v>58</v>
      </c>
      <c r="J7" s="258" t="s">
        <v>58</v>
      </c>
      <c r="K7" s="256" t="s">
        <v>59</v>
      </c>
      <c r="L7" s="351"/>
    </row>
    <row r="8" spans="1:15" ht="14.4" x14ac:dyDescent="0.3">
      <c r="A8" s="350">
        <v>6</v>
      </c>
      <c r="B8" s="255">
        <v>46183</v>
      </c>
      <c r="C8" s="256" t="str">
        <f t="shared" si="0"/>
        <v>Wednesday</v>
      </c>
      <c r="D8" s="256" t="s">
        <v>60</v>
      </c>
      <c r="E8" s="257">
        <v>0.79166666666666696</v>
      </c>
      <c r="F8" s="258" t="s">
        <v>61</v>
      </c>
      <c r="G8" s="256" t="s">
        <v>57</v>
      </c>
      <c r="H8" s="258" t="s">
        <v>58</v>
      </c>
      <c r="I8" s="258" t="s">
        <v>58</v>
      </c>
      <c r="J8" s="258" t="s">
        <v>58</v>
      </c>
      <c r="K8" s="256" t="s">
        <v>62</v>
      </c>
      <c r="L8" s="351" t="s">
        <v>63</v>
      </c>
    </row>
    <row r="9" spans="1:15" ht="14.4" x14ac:dyDescent="0.3">
      <c r="A9" s="350">
        <v>7</v>
      </c>
      <c r="B9" s="255">
        <v>46193</v>
      </c>
      <c r="C9" s="256" t="str">
        <f t="shared" si="0"/>
        <v>Saturday</v>
      </c>
      <c r="D9" s="256" t="s">
        <v>64</v>
      </c>
      <c r="E9" s="257">
        <v>0.79166666666666696</v>
      </c>
      <c r="F9" s="258" t="s">
        <v>65</v>
      </c>
      <c r="G9" s="256" t="s">
        <v>57</v>
      </c>
      <c r="H9" s="258" t="s">
        <v>58</v>
      </c>
      <c r="I9" s="258" t="s">
        <v>58</v>
      </c>
      <c r="J9" s="258" t="s">
        <v>58</v>
      </c>
      <c r="K9" s="256" t="s">
        <v>66</v>
      </c>
      <c r="L9" s="351" t="s">
        <v>63</v>
      </c>
    </row>
    <row r="10" spans="1:15" ht="14.4" x14ac:dyDescent="0.3">
      <c r="A10" s="350">
        <v>8</v>
      </c>
      <c r="B10" s="255">
        <v>46211</v>
      </c>
      <c r="C10" s="256" t="str">
        <f t="shared" si="0"/>
        <v>Wednesday</v>
      </c>
      <c r="D10" s="256" t="s">
        <v>67</v>
      </c>
      <c r="E10" s="257">
        <v>0.79166666666666696</v>
      </c>
      <c r="F10" s="258" t="s">
        <v>61</v>
      </c>
      <c r="G10" s="256" t="s">
        <v>57</v>
      </c>
      <c r="H10" s="258" t="s">
        <v>58</v>
      </c>
      <c r="I10" s="258" t="s">
        <v>58</v>
      </c>
      <c r="J10" s="258" t="s">
        <v>58</v>
      </c>
      <c r="K10" s="256" t="s">
        <v>66</v>
      </c>
      <c r="L10" s="351" t="s">
        <v>68</v>
      </c>
    </row>
    <row r="11" spans="1:15" ht="14.4" x14ac:dyDescent="0.3">
      <c r="A11" s="350">
        <v>9</v>
      </c>
      <c r="B11" s="255">
        <v>46214</v>
      </c>
      <c r="C11" s="256" t="str">
        <f t="shared" si="0"/>
        <v>Saturday</v>
      </c>
      <c r="D11" s="256" t="s">
        <v>54</v>
      </c>
      <c r="E11" s="257">
        <v>0.79166666666666696</v>
      </c>
      <c r="F11" s="258" t="s">
        <v>65</v>
      </c>
      <c r="G11" s="256" t="s">
        <v>57</v>
      </c>
      <c r="H11" s="258" t="s">
        <v>58</v>
      </c>
      <c r="I11" s="258" t="s">
        <v>58</v>
      </c>
      <c r="J11" s="258" t="s">
        <v>58</v>
      </c>
      <c r="K11" s="256" t="s">
        <v>69</v>
      </c>
      <c r="L11" s="351" t="s">
        <v>68</v>
      </c>
    </row>
    <row r="12" spans="1:15" ht="14.4" x14ac:dyDescent="0.3">
      <c r="A12" s="350">
        <v>10</v>
      </c>
      <c r="B12" s="255">
        <v>46232</v>
      </c>
      <c r="C12" s="256" t="str">
        <f t="shared" si="0"/>
        <v>Wednesday</v>
      </c>
      <c r="D12" s="256" t="s">
        <v>70</v>
      </c>
      <c r="E12" s="257">
        <v>0.79166666666666696</v>
      </c>
      <c r="F12" s="258" t="s">
        <v>61</v>
      </c>
      <c r="G12" s="256" t="s">
        <v>57</v>
      </c>
      <c r="H12" s="258" t="s">
        <v>58</v>
      </c>
      <c r="I12" s="258" t="s">
        <v>58</v>
      </c>
      <c r="J12" s="258" t="s">
        <v>58</v>
      </c>
      <c r="K12" s="256"/>
      <c r="L12" s="351" t="s">
        <v>71</v>
      </c>
    </row>
    <row r="13" spans="1:15" ht="14.4" x14ac:dyDescent="0.3">
      <c r="A13" s="350">
        <v>11</v>
      </c>
      <c r="B13" s="255">
        <v>46235</v>
      </c>
      <c r="C13" s="256" t="str">
        <f t="shared" si="0"/>
        <v>Saturday</v>
      </c>
      <c r="D13" s="256" t="s">
        <v>72</v>
      </c>
      <c r="E13" s="257">
        <v>0.79166666666666696</v>
      </c>
      <c r="F13" s="258" t="s">
        <v>65</v>
      </c>
      <c r="G13" s="256" t="s">
        <v>57</v>
      </c>
      <c r="H13" s="258" t="s">
        <v>58</v>
      </c>
      <c r="I13" s="258" t="s">
        <v>58</v>
      </c>
      <c r="J13" s="258" t="s">
        <v>58</v>
      </c>
      <c r="K13" s="256"/>
      <c r="L13" s="351" t="s">
        <v>73</v>
      </c>
    </row>
    <row r="14" spans="1:15" ht="14.4" x14ac:dyDescent="0.3">
      <c r="A14" s="350">
        <v>12</v>
      </c>
      <c r="B14" s="255">
        <v>46249</v>
      </c>
      <c r="C14" s="256" t="str">
        <f t="shared" si="0"/>
        <v>Saturday</v>
      </c>
      <c r="D14" s="256" t="s">
        <v>74</v>
      </c>
      <c r="E14" s="257">
        <v>0.79166666666666696</v>
      </c>
      <c r="F14" s="258" t="s">
        <v>65</v>
      </c>
      <c r="G14" s="256" t="s">
        <v>57</v>
      </c>
      <c r="H14" s="258" t="s">
        <v>58</v>
      </c>
      <c r="I14" s="258" t="s">
        <v>58</v>
      </c>
      <c r="J14" s="258" t="s">
        <v>58</v>
      </c>
      <c r="K14" s="256" t="s">
        <v>75</v>
      </c>
      <c r="L14" s="351"/>
    </row>
    <row r="15" spans="1:15" ht="14.4" x14ac:dyDescent="0.3">
      <c r="A15" s="350">
        <v>13</v>
      </c>
      <c r="B15" s="255">
        <v>46263</v>
      </c>
      <c r="C15" s="256" t="str">
        <f t="shared" si="0"/>
        <v>Saturday</v>
      </c>
      <c r="D15" s="256" t="s">
        <v>76</v>
      </c>
      <c r="E15" s="257">
        <v>0.79166666666666696</v>
      </c>
      <c r="F15" s="258" t="s">
        <v>65</v>
      </c>
      <c r="G15" s="256" t="s">
        <v>57</v>
      </c>
      <c r="H15" s="258" t="s">
        <v>58</v>
      </c>
      <c r="I15" s="258" t="s">
        <v>58</v>
      </c>
      <c r="J15" s="258" t="s">
        <v>58</v>
      </c>
      <c r="K15" s="256" t="s">
        <v>77</v>
      </c>
      <c r="L15" s="351" t="s">
        <v>78</v>
      </c>
    </row>
    <row r="16" spans="1:15" ht="14.4" x14ac:dyDescent="0.3">
      <c r="A16" s="350">
        <v>14</v>
      </c>
      <c r="B16" s="255">
        <v>46277</v>
      </c>
      <c r="C16" s="256" t="str">
        <f t="shared" si="0"/>
        <v>Saturday</v>
      </c>
      <c r="D16" s="256" t="s">
        <v>79</v>
      </c>
      <c r="E16" s="257">
        <v>0.79166666666666696</v>
      </c>
      <c r="F16" s="258" t="s">
        <v>65</v>
      </c>
      <c r="G16" s="256" t="s">
        <v>57</v>
      </c>
      <c r="H16" s="258" t="s">
        <v>58</v>
      </c>
      <c r="I16" s="258" t="s">
        <v>58</v>
      </c>
      <c r="J16" s="258" t="s">
        <v>58</v>
      </c>
      <c r="K16" s="256" t="s">
        <v>80</v>
      </c>
      <c r="L16" s="351"/>
    </row>
    <row r="17" spans="1:14" ht="14.4" x14ac:dyDescent="0.3">
      <c r="A17" s="350">
        <v>15</v>
      </c>
      <c r="B17" s="255">
        <v>46281</v>
      </c>
      <c r="C17" s="256" t="str">
        <f t="shared" si="0"/>
        <v>Wednesday</v>
      </c>
      <c r="D17" s="256" t="s">
        <v>81</v>
      </c>
      <c r="E17" s="261">
        <v>0.45833333333333298</v>
      </c>
      <c r="F17" s="258" t="s">
        <v>61</v>
      </c>
      <c r="G17" s="256" t="s">
        <v>57</v>
      </c>
      <c r="H17" s="258" t="s">
        <v>58</v>
      </c>
      <c r="I17" s="258" t="s">
        <v>58</v>
      </c>
      <c r="J17" s="260" t="s">
        <v>51</v>
      </c>
      <c r="K17" s="256" t="s">
        <v>82</v>
      </c>
      <c r="L17" s="351" t="s">
        <v>83</v>
      </c>
    </row>
    <row r="18" spans="1:14" ht="14.4" x14ac:dyDescent="0.3">
      <c r="A18" s="350">
        <v>16</v>
      </c>
      <c r="B18" s="255">
        <v>46291</v>
      </c>
      <c r="C18" s="256" t="str">
        <f t="shared" si="0"/>
        <v>Saturday</v>
      </c>
      <c r="D18" s="256" t="s">
        <v>84</v>
      </c>
      <c r="E18" s="257">
        <v>0.79166666666666696</v>
      </c>
      <c r="F18" s="258" t="s">
        <v>65</v>
      </c>
      <c r="G18" s="256" t="s">
        <v>57</v>
      </c>
      <c r="H18" s="258" t="s">
        <v>58</v>
      </c>
      <c r="I18" s="258" t="s">
        <v>58</v>
      </c>
      <c r="J18" s="258" t="s">
        <v>58</v>
      </c>
      <c r="K18" s="256" t="s">
        <v>85</v>
      </c>
      <c r="L18" s="351"/>
    </row>
    <row r="19" spans="1:14" ht="14.4" x14ac:dyDescent="0.3">
      <c r="A19" s="352">
        <v>17</v>
      </c>
      <c r="B19" s="250">
        <v>46295</v>
      </c>
      <c r="C19" s="251" t="str">
        <f t="shared" si="0"/>
        <v>Wednesday</v>
      </c>
      <c r="D19" s="251" t="s">
        <v>86</v>
      </c>
      <c r="E19" s="252">
        <v>0.79166666666666696</v>
      </c>
      <c r="F19" s="253" t="s">
        <v>61</v>
      </c>
      <c r="G19" s="251" t="s">
        <v>57</v>
      </c>
      <c r="H19" s="253" t="s">
        <v>58</v>
      </c>
      <c r="I19" s="253" t="s">
        <v>58</v>
      </c>
      <c r="J19" s="253" t="s">
        <v>58</v>
      </c>
      <c r="K19" s="251" t="s">
        <v>87</v>
      </c>
      <c r="L19" s="353" t="s">
        <v>88</v>
      </c>
      <c r="M19" s="254" t="s">
        <v>325</v>
      </c>
    </row>
    <row r="20" spans="1:14" ht="14.4" x14ac:dyDescent="0.3">
      <c r="A20" s="350">
        <v>18</v>
      </c>
      <c r="B20" s="255">
        <v>46309</v>
      </c>
      <c r="C20" s="256" t="str">
        <f t="shared" si="0"/>
        <v>Wednesday</v>
      </c>
      <c r="D20" s="256" t="s">
        <v>89</v>
      </c>
      <c r="E20" s="257">
        <v>0.79166666666666696</v>
      </c>
      <c r="F20" s="258" t="s">
        <v>61</v>
      </c>
      <c r="G20" s="256" t="s">
        <v>57</v>
      </c>
      <c r="H20" s="258" t="s">
        <v>58</v>
      </c>
      <c r="I20" s="258" t="s">
        <v>58</v>
      </c>
      <c r="J20" s="258" t="s">
        <v>58</v>
      </c>
      <c r="K20" s="256"/>
      <c r="L20" s="351"/>
      <c r="N20" s="362" t="s">
        <v>335</v>
      </c>
    </row>
    <row r="21" spans="1:14" ht="14.4" x14ac:dyDescent="0.3">
      <c r="A21" s="350">
        <v>19</v>
      </c>
      <c r="B21" s="255">
        <v>46312</v>
      </c>
      <c r="C21" s="256" t="str">
        <f t="shared" si="0"/>
        <v>Saturday</v>
      </c>
      <c r="D21" s="256" t="s">
        <v>90</v>
      </c>
      <c r="E21" s="257">
        <v>0.79166666666666696</v>
      </c>
      <c r="F21" s="258" t="s">
        <v>56</v>
      </c>
      <c r="G21" s="256" t="s">
        <v>57</v>
      </c>
      <c r="H21" s="258" t="s">
        <v>58</v>
      </c>
      <c r="I21" s="258" t="s">
        <v>58</v>
      </c>
      <c r="J21" s="258" t="s">
        <v>58</v>
      </c>
      <c r="K21" s="256" t="s">
        <v>91</v>
      </c>
      <c r="L21" s="351" t="s">
        <v>92</v>
      </c>
    </row>
    <row r="22" spans="1:14" ht="14.4" x14ac:dyDescent="0.3">
      <c r="A22" s="350">
        <v>20</v>
      </c>
      <c r="B22" s="255" t="s">
        <v>39</v>
      </c>
      <c r="C22" s="256" t="s">
        <v>39</v>
      </c>
      <c r="D22" s="256" t="s">
        <v>39</v>
      </c>
      <c r="E22" s="257" t="s">
        <v>39</v>
      </c>
      <c r="F22" s="265" t="s">
        <v>65</v>
      </c>
      <c r="G22" s="263" t="s">
        <v>57</v>
      </c>
      <c r="H22" s="265" t="s">
        <v>51</v>
      </c>
      <c r="I22" s="265" t="s">
        <v>51</v>
      </c>
      <c r="J22" s="265" t="s">
        <v>51</v>
      </c>
      <c r="K22" s="268" t="s">
        <v>93</v>
      </c>
      <c r="L22" s="351"/>
    </row>
    <row r="23" spans="1:14" ht="14.4" x14ac:dyDescent="0.3">
      <c r="A23" s="354">
        <v>21</v>
      </c>
      <c r="B23" s="262" t="s">
        <v>39</v>
      </c>
      <c r="C23" s="263" t="s">
        <v>39</v>
      </c>
      <c r="D23" s="263" t="s">
        <v>39</v>
      </c>
      <c r="E23" s="264" t="s">
        <v>39</v>
      </c>
      <c r="F23" s="265" t="s">
        <v>65</v>
      </c>
      <c r="G23" s="263" t="s">
        <v>57</v>
      </c>
      <c r="H23" s="265" t="s">
        <v>51</v>
      </c>
      <c r="I23" s="265" t="s">
        <v>51</v>
      </c>
      <c r="J23" s="265" t="s">
        <v>51</v>
      </c>
      <c r="K23" s="263"/>
      <c r="L23" s="355"/>
    </row>
    <row r="24" spans="1:14" ht="14.4" x14ac:dyDescent="0.3">
      <c r="A24" s="354">
        <v>22</v>
      </c>
      <c r="B24" s="262" t="s">
        <v>39</v>
      </c>
      <c r="C24" s="263" t="s">
        <v>39</v>
      </c>
      <c r="D24" s="263" t="s">
        <v>39</v>
      </c>
      <c r="E24" s="264" t="s">
        <v>39</v>
      </c>
      <c r="F24" s="265" t="s">
        <v>65</v>
      </c>
      <c r="G24" s="263" t="s">
        <v>57</v>
      </c>
      <c r="H24" s="265" t="s">
        <v>51</v>
      </c>
      <c r="I24" s="265" t="s">
        <v>51</v>
      </c>
      <c r="J24" s="265" t="s">
        <v>51</v>
      </c>
      <c r="K24" s="263"/>
      <c r="L24" s="355"/>
    </row>
    <row r="25" spans="1:14" ht="14.4" x14ac:dyDescent="0.3">
      <c r="A25" s="354">
        <v>23</v>
      </c>
      <c r="B25" s="262" t="s">
        <v>39</v>
      </c>
      <c r="C25" s="263" t="s">
        <v>39</v>
      </c>
      <c r="D25" s="263" t="s">
        <v>39</v>
      </c>
      <c r="E25" s="264" t="s">
        <v>39</v>
      </c>
      <c r="F25" s="265" t="s">
        <v>65</v>
      </c>
      <c r="G25" s="263" t="s">
        <v>57</v>
      </c>
      <c r="H25" s="265" t="s">
        <v>51</v>
      </c>
      <c r="I25" s="265" t="s">
        <v>51</v>
      </c>
      <c r="J25" s="265" t="s">
        <v>51</v>
      </c>
      <c r="K25" s="263"/>
      <c r="L25" s="355"/>
    </row>
    <row r="26" spans="1:14" thickBot="1" x14ac:dyDescent="0.35">
      <c r="A26" s="356">
        <v>24</v>
      </c>
      <c r="B26" s="357" t="s">
        <v>39</v>
      </c>
      <c r="C26" s="358" t="s">
        <v>39</v>
      </c>
      <c r="D26" s="358" t="s">
        <v>39</v>
      </c>
      <c r="E26" s="359" t="s">
        <v>39</v>
      </c>
      <c r="F26" s="360" t="s">
        <v>65</v>
      </c>
      <c r="G26" s="358" t="s">
        <v>57</v>
      </c>
      <c r="H26" s="360" t="s">
        <v>51</v>
      </c>
      <c r="I26" s="360" t="s">
        <v>51</v>
      </c>
      <c r="J26" s="360" t="s">
        <v>51</v>
      </c>
      <c r="K26" s="358"/>
      <c r="L26" s="361"/>
    </row>
    <row r="27" spans="1:14" thickBot="1" x14ac:dyDescent="0.35">
      <c r="A27" s="167"/>
      <c r="D27" s="167"/>
      <c r="F27" s="167"/>
      <c r="G27" s="167"/>
      <c r="H27" s="167"/>
      <c r="I27" s="167"/>
      <c r="J27" s="167"/>
    </row>
    <row r="28" spans="1:14" ht="17.25" customHeight="1" x14ac:dyDescent="0.3">
      <c r="A28" s="412" t="s">
        <v>94</v>
      </c>
      <c r="B28" s="413"/>
      <c r="C28" s="413"/>
      <c r="D28" s="413"/>
      <c r="E28" s="413"/>
      <c r="F28" s="413"/>
      <c r="G28" s="414"/>
      <c r="H28" s="168"/>
      <c r="I28" s="168"/>
      <c r="J28" s="168"/>
      <c r="K28" s="168"/>
      <c r="L28" s="168"/>
    </row>
    <row r="29" spans="1:14" ht="14.4" x14ac:dyDescent="0.3">
      <c r="A29" s="315" t="s">
        <v>95</v>
      </c>
      <c r="B29" s="165" t="s">
        <v>96</v>
      </c>
      <c r="C29" s="165" t="s">
        <v>97</v>
      </c>
      <c r="D29" s="165" t="s">
        <v>98</v>
      </c>
      <c r="E29" s="165" t="s">
        <v>99</v>
      </c>
      <c r="F29" s="165" t="s">
        <v>9</v>
      </c>
      <c r="G29" s="324" t="s">
        <v>100</v>
      </c>
      <c r="H29" s="168" t="s">
        <v>101</v>
      </c>
      <c r="I29" s="168"/>
      <c r="J29" s="168"/>
      <c r="K29" s="168"/>
      <c r="L29" s="168"/>
    </row>
    <row r="30" spans="1:14" ht="14.4" x14ac:dyDescent="0.3">
      <c r="A30" s="318" t="s">
        <v>29</v>
      </c>
      <c r="B30" s="169">
        <v>65</v>
      </c>
      <c r="C30" s="369" t="s">
        <v>354</v>
      </c>
      <c r="D30" s="170">
        <f t="shared" ref="D30:D36" si="1">B30*COUNTIF($J$3:$J$26,"Yes")</f>
        <v>975</v>
      </c>
      <c r="E30" s="171">
        <f t="shared" ref="E30:E36" si="2">(D30+($F$30*2))*(1+$G$30)</f>
        <v>1005</v>
      </c>
      <c r="F30" s="172">
        <f>COUNTIF($J$3:$J$26,"Yes")</f>
        <v>15</v>
      </c>
      <c r="G30" s="329">
        <v>0</v>
      </c>
      <c r="H30" s="168"/>
      <c r="I30" s="168"/>
      <c r="J30" s="168"/>
      <c r="K30" s="168"/>
      <c r="L30" s="168"/>
    </row>
    <row r="31" spans="1:14" ht="14.4" x14ac:dyDescent="0.3">
      <c r="A31" s="318" t="s">
        <v>30</v>
      </c>
      <c r="B31" s="169">
        <v>55</v>
      </c>
      <c r="C31" s="369" t="s">
        <v>103</v>
      </c>
      <c r="D31" s="170">
        <f t="shared" si="1"/>
        <v>825</v>
      </c>
      <c r="E31" s="171">
        <f t="shared" si="2"/>
        <v>855</v>
      </c>
      <c r="F31" s="168"/>
      <c r="G31" s="401" t="s">
        <v>326</v>
      </c>
      <c r="H31" s="168"/>
      <c r="I31" s="168"/>
      <c r="J31" s="168"/>
      <c r="K31" s="168"/>
      <c r="L31" s="168"/>
    </row>
    <row r="32" spans="1:14" ht="14.4" x14ac:dyDescent="0.3">
      <c r="A32" s="318" t="s">
        <v>31</v>
      </c>
      <c r="B32" s="169">
        <v>49</v>
      </c>
      <c r="C32" s="369" t="s">
        <v>353</v>
      </c>
      <c r="D32" s="170">
        <f t="shared" si="1"/>
        <v>735</v>
      </c>
      <c r="E32" s="171">
        <f t="shared" si="2"/>
        <v>765</v>
      </c>
      <c r="F32" s="168"/>
      <c r="G32" s="331"/>
      <c r="H32" s="168"/>
      <c r="I32" s="168"/>
      <c r="J32" s="168"/>
      <c r="K32" s="168"/>
      <c r="L32" s="168"/>
    </row>
    <row r="33" spans="1:12" ht="14.4" x14ac:dyDescent="0.3">
      <c r="A33" s="318" t="s">
        <v>32</v>
      </c>
      <c r="B33" s="169">
        <v>39</v>
      </c>
      <c r="C33" s="369" t="s">
        <v>104</v>
      </c>
      <c r="D33" s="170">
        <f t="shared" si="1"/>
        <v>585</v>
      </c>
      <c r="E33" s="171">
        <f t="shared" si="2"/>
        <v>615</v>
      </c>
      <c r="F33" s="168"/>
      <c r="G33" s="332"/>
      <c r="H33" s="168"/>
      <c r="I33" s="168"/>
      <c r="J33" s="168"/>
      <c r="K33" s="168"/>
      <c r="L33" s="168"/>
    </row>
    <row r="34" spans="1:12" ht="14.4" x14ac:dyDescent="0.3">
      <c r="A34" s="318" t="s">
        <v>33</v>
      </c>
      <c r="B34" s="169">
        <v>23</v>
      </c>
      <c r="C34" s="369" t="s">
        <v>105</v>
      </c>
      <c r="D34" s="170">
        <f t="shared" si="1"/>
        <v>345</v>
      </c>
      <c r="E34" s="171">
        <f t="shared" si="2"/>
        <v>375</v>
      </c>
      <c r="F34" s="168"/>
      <c r="G34" s="332"/>
      <c r="H34" s="168"/>
      <c r="I34" s="168"/>
      <c r="J34" s="168"/>
      <c r="K34" s="168"/>
      <c r="L34" s="168"/>
    </row>
    <row r="35" spans="1:12" ht="14.4" x14ac:dyDescent="0.3">
      <c r="A35" s="318" t="s">
        <v>34</v>
      </c>
      <c r="B35" s="169">
        <v>15</v>
      </c>
      <c r="C35" s="369" t="s">
        <v>106</v>
      </c>
      <c r="D35" s="170">
        <f t="shared" si="1"/>
        <v>225</v>
      </c>
      <c r="E35" s="171">
        <f t="shared" si="2"/>
        <v>255</v>
      </c>
      <c r="F35" s="168"/>
      <c r="G35" s="332"/>
      <c r="H35" s="168"/>
      <c r="I35" s="168"/>
      <c r="J35" s="168"/>
      <c r="K35" s="168"/>
      <c r="L35" s="168"/>
    </row>
    <row r="36" spans="1:12" thickBot="1" x14ac:dyDescent="0.35">
      <c r="A36" s="326" t="s">
        <v>35</v>
      </c>
      <c r="B36" s="333">
        <v>12</v>
      </c>
      <c r="C36" s="370" t="s">
        <v>355</v>
      </c>
      <c r="D36" s="335">
        <f t="shared" si="1"/>
        <v>180</v>
      </c>
      <c r="E36" s="336">
        <f t="shared" si="2"/>
        <v>210</v>
      </c>
      <c r="F36" s="337"/>
      <c r="G36" s="338"/>
      <c r="H36" s="168"/>
      <c r="I36" s="168"/>
      <c r="J36" s="168"/>
      <c r="K36" s="168"/>
      <c r="L36" s="168"/>
    </row>
    <row r="37" spans="1:12" thickBot="1" x14ac:dyDescent="0.35">
      <c r="A37" s="168"/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</row>
    <row r="38" spans="1:12" ht="17.25" customHeight="1" x14ac:dyDescent="0.3">
      <c r="A38" s="409" t="s">
        <v>108</v>
      </c>
      <c r="B38" s="410"/>
      <c r="C38" s="411"/>
      <c r="D38" s="168"/>
      <c r="E38" s="168"/>
      <c r="F38" s="168"/>
      <c r="G38" s="409" t="s">
        <v>336</v>
      </c>
      <c r="H38" s="410"/>
      <c r="I38" s="411"/>
      <c r="J38" s="168"/>
      <c r="K38" s="168"/>
      <c r="L38" s="168"/>
    </row>
    <row r="39" spans="1:12" ht="14.4" x14ac:dyDescent="0.3">
      <c r="A39" s="315" t="s">
        <v>28</v>
      </c>
      <c r="B39" s="165" t="s">
        <v>109</v>
      </c>
      <c r="C39" s="324" t="s">
        <v>97</v>
      </c>
      <c r="D39" s="168"/>
      <c r="E39" s="168"/>
      <c r="F39" s="168"/>
      <c r="G39" s="315" t="s">
        <v>344</v>
      </c>
      <c r="H39" s="165" t="s">
        <v>342</v>
      </c>
      <c r="I39" s="316" t="s">
        <v>343</v>
      </c>
      <c r="J39" s="168"/>
      <c r="K39" s="168"/>
      <c r="L39" s="168"/>
    </row>
    <row r="40" spans="1:12" ht="14.4" x14ac:dyDescent="0.3">
      <c r="A40" s="318" t="s">
        <v>110</v>
      </c>
      <c r="B40" s="173">
        <v>1</v>
      </c>
      <c r="C40" s="325" t="s">
        <v>111</v>
      </c>
      <c r="D40" s="168"/>
      <c r="E40" s="168"/>
      <c r="F40" s="168"/>
      <c r="G40" s="371" t="s">
        <v>339</v>
      </c>
      <c r="H40" s="312">
        <v>2</v>
      </c>
      <c r="I40" s="317" t="s">
        <v>39</v>
      </c>
      <c r="J40" s="168" t="s">
        <v>341</v>
      </c>
      <c r="K40" s="168"/>
      <c r="L40" s="168"/>
    </row>
    <row r="41" spans="1:12" ht="14.4" x14ac:dyDescent="0.3">
      <c r="A41" s="318" t="s">
        <v>47</v>
      </c>
      <c r="B41" s="173">
        <v>1.1499999999999999</v>
      </c>
      <c r="C41" s="325" t="s">
        <v>112</v>
      </c>
      <c r="D41" s="168"/>
      <c r="E41" s="168"/>
      <c r="F41" s="168"/>
      <c r="G41" s="371" t="s">
        <v>340</v>
      </c>
      <c r="H41" s="312">
        <v>2.5</v>
      </c>
      <c r="I41" s="317" t="s">
        <v>39</v>
      </c>
      <c r="J41" s="168"/>
      <c r="K41" s="168"/>
      <c r="L41" s="168"/>
    </row>
    <row r="42" spans="1:12" ht="14.4" x14ac:dyDescent="0.3">
      <c r="A42" s="318" t="s">
        <v>113</v>
      </c>
      <c r="B42" s="173">
        <v>1.25</v>
      </c>
      <c r="C42" s="325" t="s">
        <v>114</v>
      </c>
      <c r="D42" s="168"/>
      <c r="E42" s="168"/>
      <c r="F42" s="168"/>
      <c r="G42" s="371" t="s">
        <v>346</v>
      </c>
      <c r="H42" s="312">
        <v>2</v>
      </c>
      <c r="I42" s="317" t="s">
        <v>39</v>
      </c>
      <c r="J42" s="168"/>
      <c r="K42" s="168"/>
      <c r="L42" s="168"/>
    </row>
    <row r="43" spans="1:12" ht="14.4" x14ac:dyDescent="0.3">
      <c r="A43" s="318" t="s">
        <v>115</v>
      </c>
      <c r="B43" s="173">
        <v>1.35</v>
      </c>
      <c r="C43" s="325" t="s">
        <v>116</v>
      </c>
      <c r="D43" s="168"/>
      <c r="E43" s="168"/>
      <c r="F43" s="168"/>
      <c r="G43" s="371" t="s">
        <v>347</v>
      </c>
      <c r="H43" s="312">
        <v>1.5</v>
      </c>
      <c r="I43" s="317" t="s">
        <v>39</v>
      </c>
      <c r="K43" s="168"/>
      <c r="L43" s="168"/>
    </row>
    <row r="44" spans="1:12" ht="14.4" x14ac:dyDescent="0.3">
      <c r="A44" s="318" t="s">
        <v>117</v>
      </c>
      <c r="B44" s="173">
        <v>1</v>
      </c>
      <c r="C44" s="325" t="s">
        <v>118</v>
      </c>
      <c r="D44" s="266" t="s">
        <v>329</v>
      </c>
      <c r="E44" s="168"/>
      <c r="F44" s="168"/>
      <c r="G44" s="371" t="s">
        <v>348</v>
      </c>
      <c r="H44" s="312">
        <v>1</v>
      </c>
      <c r="I44" s="317" t="s">
        <v>39</v>
      </c>
      <c r="K44" s="168"/>
      <c r="L44" s="168"/>
    </row>
    <row r="45" spans="1:12" ht="14.4" x14ac:dyDescent="0.3">
      <c r="A45" s="318" t="s">
        <v>119</v>
      </c>
      <c r="B45" s="173">
        <v>0</v>
      </c>
      <c r="C45" s="325" t="s">
        <v>120</v>
      </c>
      <c r="D45" s="266" t="s">
        <v>329</v>
      </c>
      <c r="E45" s="168"/>
      <c r="F45" s="168"/>
      <c r="G45" s="318" t="s">
        <v>39</v>
      </c>
      <c r="H45" s="312" t="s">
        <v>39</v>
      </c>
      <c r="I45" s="317" t="s">
        <v>39</v>
      </c>
      <c r="K45" s="168"/>
      <c r="L45" s="168"/>
    </row>
    <row r="46" spans="1:12" ht="14.4" x14ac:dyDescent="0.3">
      <c r="A46" s="318" t="s">
        <v>121</v>
      </c>
      <c r="B46" s="173">
        <v>0</v>
      </c>
      <c r="C46" s="325" t="s">
        <v>122</v>
      </c>
      <c r="D46" s="266" t="s">
        <v>329</v>
      </c>
      <c r="F46" s="168"/>
      <c r="G46" s="319" t="s">
        <v>338</v>
      </c>
      <c r="H46" s="314" t="s">
        <v>39</v>
      </c>
      <c r="I46" s="320">
        <v>0.03</v>
      </c>
      <c r="J46" s="313" t="s">
        <v>345</v>
      </c>
      <c r="K46" s="168"/>
      <c r="L46" s="168"/>
    </row>
    <row r="47" spans="1:12" ht="14.4" x14ac:dyDescent="0.3">
      <c r="A47" s="318" t="s">
        <v>123</v>
      </c>
      <c r="B47" s="173">
        <v>0</v>
      </c>
      <c r="C47" s="325" t="s">
        <v>124</v>
      </c>
      <c r="D47" s="266" t="s">
        <v>329</v>
      </c>
      <c r="E47" s="168"/>
      <c r="F47" s="168"/>
      <c r="G47" s="319" t="s">
        <v>359</v>
      </c>
      <c r="H47" s="314">
        <v>0.9</v>
      </c>
      <c r="I47" s="320">
        <v>2.75E-2</v>
      </c>
      <c r="J47" s="313" t="s">
        <v>337</v>
      </c>
      <c r="K47" s="168"/>
      <c r="L47" s="168"/>
    </row>
    <row r="48" spans="1:12" thickBot="1" x14ac:dyDescent="0.35">
      <c r="A48" s="326" t="s">
        <v>125</v>
      </c>
      <c r="B48" s="327">
        <v>0</v>
      </c>
      <c r="C48" s="328" t="s">
        <v>126</v>
      </c>
      <c r="D48" s="266" t="s">
        <v>329</v>
      </c>
      <c r="E48" s="168"/>
      <c r="F48" s="168"/>
      <c r="G48" s="321" t="s">
        <v>358</v>
      </c>
      <c r="H48" s="322">
        <v>0.75</v>
      </c>
      <c r="I48" s="323">
        <v>0</v>
      </c>
      <c r="J48" s="313"/>
      <c r="K48" s="168"/>
      <c r="L48" s="168"/>
    </row>
    <row r="49" spans="1:12" thickBot="1" x14ac:dyDescent="0.35">
      <c r="A49" s="168"/>
      <c r="B49" s="168"/>
      <c r="C49" s="168"/>
      <c r="D49" s="168"/>
      <c r="E49" s="168"/>
      <c r="F49" s="168"/>
      <c r="G49" s="168"/>
      <c r="H49" s="168"/>
      <c r="I49" s="168"/>
      <c r="J49" s="168"/>
      <c r="K49" s="168"/>
      <c r="L49" s="168"/>
    </row>
    <row r="50" spans="1:12" ht="17.25" customHeight="1" x14ac:dyDescent="0.3">
      <c r="A50" s="409" t="s">
        <v>127</v>
      </c>
      <c r="B50" s="410"/>
      <c r="C50" s="410"/>
      <c r="D50" s="411"/>
      <c r="F50" s="168"/>
      <c r="G50" s="168"/>
      <c r="H50" s="168"/>
      <c r="I50" s="168"/>
      <c r="J50" s="168"/>
      <c r="K50" s="168"/>
    </row>
    <row r="51" spans="1:12" ht="14.4" x14ac:dyDescent="0.3">
      <c r="A51" s="315" t="s">
        <v>13</v>
      </c>
      <c r="B51" s="165" t="s">
        <v>128</v>
      </c>
      <c r="C51" s="165" t="s">
        <v>129</v>
      </c>
      <c r="D51" s="324" t="s">
        <v>97</v>
      </c>
      <c r="E51" s="168"/>
      <c r="F51" s="168"/>
      <c r="G51" s="168"/>
      <c r="H51" s="168"/>
      <c r="I51" s="168"/>
      <c r="J51" s="168"/>
      <c r="K51" s="168"/>
      <c r="L51" s="168"/>
    </row>
    <row r="52" spans="1:12" ht="14.4" x14ac:dyDescent="0.3">
      <c r="A52" s="318" t="s">
        <v>56</v>
      </c>
      <c r="B52" s="173">
        <v>1.05</v>
      </c>
      <c r="C52" s="173">
        <v>1</v>
      </c>
      <c r="D52" s="339" t="s">
        <v>130</v>
      </c>
      <c r="E52" s="168" t="s">
        <v>332</v>
      </c>
      <c r="F52" s="168"/>
      <c r="G52" s="168"/>
      <c r="H52" s="168"/>
      <c r="I52" s="168"/>
      <c r="J52" s="168"/>
      <c r="K52" s="168"/>
      <c r="L52" s="168"/>
    </row>
    <row r="53" spans="1:12" ht="14.4" x14ac:dyDescent="0.3">
      <c r="A53" s="318" t="s">
        <v>65</v>
      </c>
      <c r="B53" s="173">
        <v>1</v>
      </c>
      <c r="C53" s="173">
        <v>0.85</v>
      </c>
      <c r="D53" s="339" t="s">
        <v>131</v>
      </c>
      <c r="E53" s="163" t="s">
        <v>330</v>
      </c>
      <c r="F53" s="168"/>
      <c r="G53" s="168"/>
      <c r="H53" s="168"/>
      <c r="I53" s="168"/>
      <c r="J53" s="168"/>
      <c r="K53" s="168"/>
      <c r="L53" s="168"/>
    </row>
    <row r="54" spans="1:12" ht="14.4" x14ac:dyDescent="0.3">
      <c r="A54" s="318" t="s">
        <v>61</v>
      </c>
      <c r="B54" s="173">
        <v>0.8</v>
      </c>
      <c r="C54" s="173">
        <v>0.65</v>
      </c>
      <c r="D54" s="339" t="s">
        <v>132</v>
      </c>
      <c r="E54" s="168" t="s">
        <v>331</v>
      </c>
      <c r="F54" s="168"/>
      <c r="G54" s="168"/>
      <c r="H54" s="168"/>
      <c r="I54" s="168"/>
      <c r="J54" s="168"/>
      <c r="K54" s="168"/>
      <c r="L54" s="168"/>
    </row>
    <row r="55" spans="1:12" thickBot="1" x14ac:dyDescent="0.35">
      <c r="A55" s="326" t="s">
        <v>49</v>
      </c>
      <c r="B55" s="327">
        <v>0.4</v>
      </c>
      <c r="C55" s="327">
        <v>0.7</v>
      </c>
      <c r="D55" s="340" t="s">
        <v>133</v>
      </c>
      <c r="E55" s="168" t="s">
        <v>333</v>
      </c>
      <c r="F55" s="168"/>
      <c r="G55" s="168"/>
      <c r="H55" s="168"/>
      <c r="I55" s="168"/>
      <c r="J55" s="168"/>
      <c r="K55" s="168"/>
      <c r="L55" s="168"/>
    </row>
    <row r="56" spans="1:12" thickBot="1" x14ac:dyDescent="0.35">
      <c r="A56" s="168"/>
      <c r="B56" s="168"/>
      <c r="C56" s="168"/>
      <c r="D56" s="168"/>
      <c r="E56" s="168"/>
      <c r="F56" s="168"/>
      <c r="G56" s="168"/>
      <c r="H56" s="168"/>
      <c r="I56" s="168"/>
      <c r="J56" s="168"/>
      <c r="K56" s="168"/>
      <c r="L56" s="168"/>
    </row>
    <row r="57" spans="1:12" ht="17.25" customHeight="1" x14ac:dyDescent="0.3">
      <c r="A57" s="409" t="s">
        <v>134</v>
      </c>
      <c r="B57" s="410"/>
      <c r="C57" s="410"/>
      <c r="D57" s="411"/>
      <c r="F57" s="168"/>
      <c r="G57" s="168"/>
      <c r="H57" s="168"/>
      <c r="I57" s="168"/>
      <c r="J57" s="168"/>
      <c r="K57" s="168"/>
      <c r="L57" s="168"/>
    </row>
    <row r="58" spans="1:12" ht="14.4" x14ac:dyDescent="0.3">
      <c r="A58" s="315" t="s">
        <v>95</v>
      </c>
      <c r="B58" s="165" t="s">
        <v>135</v>
      </c>
      <c r="C58" s="165" t="s">
        <v>16</v>
      </c>
      <c r="D58" s="324" t="s">
        <v>36</v>
      </c>
      <c r="E58" s="168"/>
      <c r="F58" s="168"/>
      <c r="G58" s="168"/>
      <c r="H58" s="168"/>
      <c r="I58" s="168"/>
      <c r="J58" s="168"/>
      <c r="K58" s="168"/>
      <c r="L58" s="168"/>
    </row>
    <row r="59" spans="1:12" ht="14.4" x14ac:dyDescent="0.3">
      <c r="A59" s="318" t="s">
        <v>29</v>
      </c>
      <c r="B59" s="174">
        <f>SUMIFS(Inventory!$F$2:$F$38,Inventory!$I$2:$I$38,A59,Inventory!$E$2:$E$38,"&lt;&gt;West")</f>
        <v>17</v>
      </c>
      <c r="C59" s="174">
        <f>SUMIFS(Inventory!$F$2:$F$38,Inventory!$I$2:$I$38,A59,Inventory!$E$2:$E$38,"West")</f>
        <v>51</v>
      </c>
      <c r="D59" s="341">
        <f t="shared" ref="D59:D65" si="3">B59+C59</f>
        <v>68</v>
      </c>
      <c r="E59" s="168"/>
      <c r="F59" s="168"/>
      <c r="G59" s="168"/>
      <c r="H59" s="168"/>
      <c r="I59" s="168"/>
      <c r="J59" s="168"/>
      <c r="K59" s="168"/>
      <c r="L59" s="168"/>
    </row>
    <row r="60" spans="1:12" ht="14.4" x14ac:dyDescent="0.3">
      <c r="A60" s="318" t="s">
        <v>30</v>
      </c>
      <c r="B60" s="174">
        <f>SUMIFS(Inventory!$F$2:$F$38,Inventory!$I$2:$I$38,A60,Inventory!$E$2:$E$38,"&lt;&gt;West")</f>
        <v>119</v>
      </c>
      <c r="C60" s="174">
        <f>SUMIFS(Inventory!$F$2:$F$38,Inventory!$I$2:$I$38,A60,Inventory!$E$2:$E$38,"West")</f>
        <v>303</v>
      </c>
      <c r="D60" s="341">
        <f t="shared" si="3"/>
        <v>422</v>
      </c>
      <c r="E60" s="168"/>
      <c r="F60" s="168"/>
      <c r="G60" s="168"/>
      <c r="H60" s="168"/>
      <c r="I60" s="168"/>
      <c r="J60" s="168"/>
      <c r="K60" s="168"/>
      <c r="L60" s="168"/>
    </row>
    <row r="61" spans="1:12" ht="14.4" x14ac:dyDescent="0.3">
      <c r="A61" s="318" t="s">
        <v>31</v>
      </c>
      <c r="B61" s="174">
        <f>SUMIFS(Inventory!$F$2:$F$38,Inventory!$I$2:$I$38,A61,Inventory!$E$2:$E$38,"&lt;&gt;West")</f>
        <v>34</v>
      </c>
      <c r="C61" s="174">
        <f>SUMIFS(Inventory!$F$2:$F$38,Inventory!$I$2:$I$38,A61,Inventory!$E$2:$E$38,"West")</f>
        <v>36</v>
      </c>
      <c r="D61" s="341">
        <f t="shared" si="3"/>
        <v>70</v>
      </c>
      <c r="E61" s="168"/>
      <c r="F61" s="168"/>
      <c r="G61" s="168"/>
      <c r="H61" s="168"/>
      <c r="I61" s="168"/>
      <c r="J61" s="168"/>
      <c r="K61" s="168"/>
      <c r="L61" s="168"/>
    </row>
    <row r="62" spans="1:12" ht="14.4" x14ac:dyDescent="0.3">
      <c r="A62" s="318" t="s">
        <v>32</v>
      </c>
      <c r="B62" s="174">
        <f>SUMIFS(Inventory!$F$2:$F$38,Inventory!$I$2:$I$38,A62,Inventory!$E$2:$E$38,"&lt;&gt;West")</f>
        <v>298</v>
      </c>
      <c r="C62" s="174">
        <f>SUMIFS(Inventory!$F$2:$F$38,Inventory!$I$2:$I$38,A62,Inventory!$E$2:$E$38,"West")</f>
        <v>360</v>
      </c>
      <c r="D62" s="341">
        <f t="shared" si="3"/>
        <v>658</v>
      </c>
      <c r="E62" s="168"/>
      <c r="F62" s="168"/>
      <c r="G62" s="168"/>
      <c r="H62" s="168"/>
      <c r="I62" s="168"/>
      <c r="J62" s="168"/>
      <c r="K62" s="168"/>
      <c r="L62" s="168"/>
    </row>
    <row r="63" spans="1:12" ht="14.4" x14ac:dyDescent="0.3">
      <c r="A63" s="318" t="s">
        <v>33</v>
      </c>
      <c r="B63" s="174">
        <f>SUMIFS(Inventory!$F$2:$F$38,Inventory!$I$2:$I$38,A63,Inventory!$E$2:$E$38,"&lt;&gt;West")</f>
        <v>724</v>
      </c>
      <c r="C63" s="174">
        <f>SUMIFS(Inventory!$F$2:$F$38,Inventory!$I$2:$I$38,A63,Inventory!$E$2:$E$38,"West")</f>
        <v>396</v>
      </c>
      <c r="D63" s="341">
        <f t="shared" si="3"/>
        <v>1120</v>
      </c>
      <c r="E63" s="168"/>
      <c r="F63" s="168"/>
      <c r="G63" s="168"/>
      <c r="H63" s="168"/>
      <c r="I63" s="168"/>
      <c r="J63" s="168"/>
      <c r="K63" s="168"/>
      <c r="L63" s="168"/>
    </row>
    <row r="64" spans="1:12" ht="14.4" x14ac:dyDescent="0.3">
      <c r="A64" s="318" t="s">
        <v>34</v>
      </c>
      <c r="B64" s="174">
        <f>SUMIFS(Inventory!$F$2:$F$38,Inventory!$I$2:$I$38,A64,Inventory!$E$2:$E$38,"&lt;&gt;West")</f>
        <v>350</v>
      </c>
      <c r="C64" s="174">
        <f>SUMIFS(Inventory!$F$2:$F$38,Inventory!$I$2:$I$38,A64,Inventory!$E$2:$E$38,"West")</f>
        <v>396</v>
      </c>
      <c r="D64" s="341">
        <f t="shared" si="3"/>
        <v>746</v>
      </c>
      <c r="E64" s="168"/>
      <c r="I64" s="168"/>
      <c r="J64" s="168"/>
      <c r="K64" s="168"/>
      <c r="L64" s="168"/>
    </row>
    <row r="65" spans="1:13" ht="14.4" x14ac:dyDescent="0.3">
      <c r="A65" s="318" t="s">
        <v>35</v>
      </c>
      <c r="B65" s="174">
        <f>SUMIFS(Inventory!$F$2:$F$38,Inventory!$I$2:$I$38,A65,Inventory!$E$2:$E$38,"&lt;&gt;West")</f>
        <v>614</v>
      </c>
      <c r="C65" s="174">
        <f>SUMIFS(Inventory!$F$2:$F$38,Inventory!$I$2:$I$38,A65,Inventory!$E$2:$E$38,"West")</f>
        <v>308</v>
      </c>
      <c r="D65" s="341">
        <f t="shared" si="3"/>
        <v>922</v>
      </c>
      <c r="E65" s="168"/>
      <c r="F65" s="168"/>
      <c r="G65" s="168"/>
      <c r="H65" s="168"/>
      <c r="I65" s="168"/>
      <c r="J65" s="168"/>
      <c r="K65" s="168"/>
      <c r="L65" s="168"/>
    </row>
    <row r="66" spans="1:13" thickBot="1" x14ac:dyDescent="0.35">
      <c r="A66" s="342" t="s">
        <v>36</v>
      </c>
      <c r="B66" s="343">
        <f>SUM(B59:B65)</f>
        <v>2156</v>
      </c>
      <c r="C66" s="343">
        <f>SUM(C59:C65)</f>
        <v>1850</v>
      </c>
      <c r="D66" s="344">
        <f>SUM(D59:D65)</f>
        <v>4006</v>
      </c>
      <c r="E66" s="168"/>
      <c r="F66" s="168"/>
      <c r="G66" s="168"/>
      <c r="H66" s="168"/>
      <c r="I66" s="168"/>
      <c r="J66" s="168"/>
      <c r="K66" s="168"/>
      <c r="L66" s="168"/>
    </row>
    <row r="67" spans="1:13" thickBot="1" x14ac:dyDescent="0.35">
      <c r="A67" s="168"/>
      <c r="B67" s="168"/>
      <c r="C67" s="168"/>
      <c r="D67" s="168"/>
      <c r="E67" s="168"/>
      <c r="F67" s="168"/>
      <c r="G67" s="168"/>
      <c r="H67" s="168"/>
      <c r="I67" s="168"/>
      <c r="J67" s="168"/>
      <c r="K67" s="168"/>
      <c r="L67" s="168"/>
    </row>
    <row r="68" spans="1:13" ht="17.25" customHeight="1" x14ac:dyDescent="0.3">
      <c r="A68" s="409" t="s">
        <v>136</v>
      </c>
      <c r="B68" s="410"/>
      <c r="C68" s="410"/>
      <c r="D68" s="410"/>
      <c r="E68" s="410"/>
      <c r="F68" s="410"/>
      <c r="G68" s="410"/>
      <c r="H68" s="411"/>
      <c r="I68" s="175">
        <f>Engine!AE83</f>
        <v>952</v>
      </c>
      <c r="J68" s="403" t="s">
        <v>360</v>
      </c>
      <c r="K68" s="168"/>
      <c r="L68" s="168"/>
    </row>
    <row r="69" spans="1:13" ht="14.4" x14ac:dyDescent="0.3">
      <c r="A69" s="315" t="s">
        <v>28</v>
      </c>
      <c r="B69" s="165" t="s">
        <v>29</v>
      </c>
      <c r="C69" s="165" t="s">
        <v>30</v>
      </c>
      <c r="D69" s="165" t="s">
        <v>31</v>
      </c>
      <c r="E69" s="165" t="s">
        <v>32</v>
      </c>
      <c r="F69" s="165" t="s">
        <v>33</v>
      </c>
      <c r="G69" s="165" t="s">
        <v>34</v>
      </c>
      <c r="H69" s="324" t="s">
        <v>35</v>
      </c>
      <c r="I69" s="168"/>
      <c r="J69" s="168"/>
      <c r="K69" s="168"/>
      <c r="L69" s="168"/>
    </row>
    <row r="70" spans="1:13" ht="14.4" x14ac:dyDescent="0.3">
      <c r="A70" s="318" t="s">
        <v>110</v>
      </c>
      <c r="B70" s="176">
        <v>1</v>
      </c>
      <c r="C70" s="176">
        <v>0.25</v>
      </c>
      <c r="D70" s="176">
        <v>1</v>
      </c>
      <c r="E70" s="176">
        <v>0.2</v>
      </c>
      <c r="F70" s="176">
        <v>0.25</v>
      </c>
      <c r="G70" s="176">
        <v>0.15</v>
      </c>
      <c r="H70" s="345">
        <v>0.2</v>
      </c>
      <c r="K70" s="168"/>
      <c r="L70" s="168"/>
    </row>
    <row r="71" spans="1:13" ht="14.4" x14ac:dyDescent="0.3">
      <c r="A71" s="318" t="s">
        <v>47</v>
      </c>
      <c r="B71" s="176">
        <v>0</v>
      </c>
      <c r="C71" s="176">
        <v>0</v>
      </c>
      <c r="D71" s="176">
        <v>0</v>
      </c>
      <c r="E71" s="176">
        <v>0.15</v>
      </c>
      <c r="F71" s="176">
        <v>0.3</v>
      </c>
      <c r="G71" s="176">
        <v>0.35</v>
      </c>
      <c r="H71" s="345">
        <v>0.5</v>
      </c>
      <c r="I71" s="168"/>
      <c r="J71" s="168"/>
      <c r="K71" s="168"/>
      <c r="L71" s="168"/>
    </row>
    <row r="72" spans="1:13" ht="14.4" x14ac:dyDescent="0.3">
      <c r="A72" s="318" t="s">
        <v>113</v>
      </c>
      <c r="B72" s="176">
        <v>0</v>
      </c>
      <c r="C72" s="176">
        <v>0.6</v>
      </c>
      <c r="D72" s="176">
        <v>0</v>
      </c>
      <c r="E72" s="176">
        <v>0.6</v>
      </c>
      <c r="F72" s="176">
        <v>0.4</v>
      </c>
      <c r="G72" s="176">
        <v>0.45</v>
      </c>
      <c r="H72" s="345">
        <v>0.25</v>
      </c>
      <c r="I72" s="168"/>
      <c r="J72" s="168"/>
      <c r="K72" s="168"/>
      <c r="L72" s="168"/>
    </row>
    <row r="73" spans="1:13" ht="14.4" x14ac:dyDescent="0.3">
      <c r="A73" s="318" t="s">
        <v>115</v>
      </c>
      <c r="B73" s="176">
        <v>0</v>
      </c>
      <c r="C73" s="176">
        <v>0.15</v>
      </c>
      <c r="D73" s="176">
        <v>0</v>
      </c>
      <c r="E73" s="176">
        <v>0.05</v>
      </c>
      <c r="F73" s="176">
        <v>0.05</v>
      </c>
      <c r="G73" s="176">
        <v>0.05</v>
      </c>
      <c r="H73" s="345">
        <v>0.05</v>
      </c>
      <c r="I73" s="168"/>
      <c r="J73" s="168"/>
      <c r="K73" s="168"/>
      <c r="L73" s="168"/>
    </row>
    <row r="74" spans="1:13" ht="14.4" x14ac:dyDescent="0.3">
      <c r="A74" s="346" t="s">
        <v>117</v>
      </c>
      <c r="B74" s="177">
        <v>0</v>
      </c>
      <c r="C74" s="177">
        <v>0</v>
      </c>
      <c r="D74" s="177">
        <v>0</v>
      </c>
      <c r="E74" s="177">
        <v>0</v>
      </c>
      <c r="F74" s="177">
        <v>0</v>
      </c>
      <c r="G74" s="177">
        <v>0</v>
      </c>
      <c r="H74" s="347">
        <v>0</v>
      </c>
      <c r="I74" s="168"/>
      <c r="J74" s="168"/>
      <c r="K74" s="168"/>
      <c r="L74" s="168"/>
    </row>
    <row r="75" spans="1:13" ht="14.4" x14ac:dyDescent="0.3">
      <c r="A75" s="346" t="s">
        <v>119</v>
      </c>
      <c r="B75" s="177">
        <v>0</v>
      </c>
      <c r="C75" s="177">
        <v>0</v>
      </c>
      <c r="D75" s="177">
        <v>0</v>
      </c>
      <c r="E75" s="177">
        <v>0</v>
      </c>
      <c r="F75" s="177">
        <v>0</v>
      </c>
      <c r="G75" s="177">
        <v>0</v>
      </c>
      <c r="H75" s="347">
        <v>0</v>
      </c>
      <c r="I75" s="168"/>
      <c r="J75" s="168"/>
      <c r="K75" s="168"/>
      <c r="L75" s="168"/>
    </row>
    <row r="76" spans="1:13" ht="14.4" x14ac:dyDescent="0.3">
      <c r="A76" s="346" t="s">
        <v>121</v>
      </c>
      <c r="B76" s="177">
        <v>0</v>
      </c>
      <c r="C76" s="177">
        <v>0</v>
      </c>
      <c r="D76" s="177">
        <v>0</v>
      </c>
      <c r="E76" s="177">
        <v>0</v>
      </c>
      <c r="F76" s="177">
        <v>0</v>
      </c>
      <c r="G76" s="177">
        <v>0</v>
      </c>
      <c r="H76" s="347">
        <v>0</v>
      </c>
      <c r="I76" s="168"/>
      <c r="J76" s="168"/>
      <c r="K76" s="168"/>
      <c r="L76" s="168"/>
    </row>
    <row r="77" spans="1:13" ht="14.4" x14ac:dyDescent="0.3">
      <c r="A77" s="346" t="s">
        <v>123</v>
      </c>
      <c r="B77" s="177">
        <v>0</v>
      </c>
      <c r="C77" s="177">
        <v>0</v>
      </c>
      <c r="D77" s="177">
        <v>0</v>
      </c>
      <c r="E77" s="177">
        <v>0</v>
      </c>
      <c r="F77" s="177">
        <v>0</v>
      </c>
      <c r="G77" s="177">
        <v>0</v>
      </c>
      <c r="H77" s="347">
        <v>0</v>
      </c>
      <c r="I77" s="168"/>
      <c r="J77" s="168"/>
      <c r="K77" s="168"/>
      <c r="L77" s="168"/>
    </row>
    <row r="78" spans="1:13" ht="14.4" x14ac:dyDescent="0.3">
      <c r="A78" s="346" t="s">
        <v>125</v>
      </c>
      <c r="B78" s="177">
        <v>0</v>
      </c>
      <c r="C78" s="177">
        <v>0</v>
      </c>
      <c r="D78" s="177">
        <v>0</v>
      </c>
      <c r="E78" s="177">
        <v>0</v>
      </c>
      <c r="F78" s="177">
        <v>0</v>
      </c>
      <c r="G78" s="177">
        <v>0</v>
      </c>
      <c r="H78" s="347">
        <v>0</v>
      </c>
      <c r="I78" s="168"/>
      <c r="J78" s="168"/>
      <c r="K78" s="168"/>
      <c r="L78" s="168"/>
    </row>
    <row r="79" spans="1:13" thickBot="1" x14ac:dyDescent="0.35">
      <c r="A79" s="342" t="s">
        <v>36</v>
      </c>
      <c r="B79" s="348">
        <f t="shared" ref="B79:H79" si="4">SUM(B70:B78)</f>
        <v>1</v>
      </c>
      <c r="C79" s="348">
        <f t="shared" si="4"/>
        <v>1</v>
      </c>
      <c r="D79" s="348">
        <f t="shared" si="4"/>
        <v>1</v>
      </c>
      <c r="E79" s="348">
        <f t="shared" si="4"/>
        <v>1</v>
      </c>
      <c r="F79" s="348">
        <f t="shared" si="4"/>
        <v>1</v>
      </c>
      <c r="G79" s="348">
        <f t="shared" si="4"/>
        <v>1</v>
      </c>
      <c r="H79" s="349">
        <f t="shared" si="4"/>
        <v>1</v>
      </c>
      <c r="I79" s="178" t="s">
        <v>137</v>
      </c>
      <c r="J79" s="178"/>
      <c r="K79" s="178"/>
      <c r="L79" s="178"/>
      <c r="M79" s="178"/>
    </row>
  </sheetData>
  <mergeCells count="7">
    <mergeCell ref="A68:H68"/>
    <mergeCell ref="G38:I38"/>
    <mergeCell ref="A1:L1"/>
    <mergeCell ref="A28:G28"/>
    <mergeCell ref="A38:C38"/>
    <mergeCell ref="A50:D50"/>
    <mergeCell ref="A57:D57"/>
  </mergeCells>
  <conditionalFormatting sqref="B79:H79">
    <cfRule type="cellIs" dxfId="0" priority="2" operator="notEqual">
      <formula>1</formula>
    </cfRule>
  </conditionalFormatting>
  <dataValidations disablePrompts="1" count="2">
    <dataValidation type="list" error="Must be A, B, C, or D" sqref="F3:F21" xr:uid="{00000000-0002-0000-0200-000000000000}">
      <formula1>"A,B,C,D"</formula1>
      <formula2>0</formula2>
    </dataValidation>
    <dataValidation type="list" sqref="H3:J21 J22 H22:H26" xr:uid="{00000000-0002-0000-0200-000001000000}">
      <formula1>"YES,NO,Yes,No"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AD39"/>
  <sheetViews>
    <sheetView topLeftCell="A19" zoomScaleNormal="100" workbookViewId="0">
      <selection activeCell="I26" sqref="I26"/>
    </sheetView>
  </sheetViews>
  <sheetFormatPr defaultColWidth="8.6640625" defaultRowHeight="15" customHeight="1" x14ac:dyDescent="0.3"/>
  <cols>
    <col min="1" max="1" width="5.88671875" customWidth="1"/>
    <col min="2" max="2" width="18" bestFit="1" customWidth="1"/>
    <col min="3" max="3" width="10.88671875" customWidth="1"/>
    <col min="4" max="4" width="14" customWidth="1"/>
    <col min="5" max="5" width="9" customWidth="1"/>
    <col min="6" max="6" width="9.33203125" customWidth="1"/>
    <col min="7" max="7" width="6" customWidth="1"/>
    <col min="8" max="8" width="6.33203125" customWidth="1"/>
    <col min="9" max="9" width="5.88671875" customWidth="1"/>
    <col min="10" max="10" width="14" customWidth="1"/>
  </cols>
  <sheetData>
    <row r="1" spans="1:30" ht="15" customHeight="1" x14ac:dyDescent="0.3">
      <c r="A1" s="192" t="s">
        <v>28</v>
      </c>
      <c r="B1" s="192" t="s">
        <v>185</v>
      </c>
      <c r="C1" s="192" t="s">
        <v>186</v>
      </c>
      <c r="D1" s="192" t="s">
        <v>187</v>
      </c>
      <c r="E1" s="192" t="s">
        <v>43</v>
      </c>
      <c r="F1" s="192" t="s">
        <v>188</v>
      </c>
      <c r="G1" s="192" t="s">
        <v>189</v>
      </c>
      <c r="H1" s="192" t="s">
        <v>190</v>
      </c>
      <c r="I1" s="192" t="s">
        <v>191</v>
      </c>
      <c r="J1" s="168"/>
      <c r="K1" s="168"/>
      <c r="L1" s="168"/>
      <c r="M1" s="168"/>
      <c r="N1" s="168"/>
      <c r="O1" s="168"/>
      <c r="P1" s="168"/>
      <c r="Q1" s="168"/>
      <c r="R1" s="193">
        <v>46056</v>
      </c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</row>
    <row r="2" spans="1:30" ht="15" customHeight="1" x14ac:dyDescent="0.3">
      <c r="A2" s="194" t="s">
        <v>192</v>
      </c>
      <c r="B2" s="195" t="s">
        <v>193</v>
      </c>
      <c r="C2" s="195" t="s">
        <v>190</v>
      </c>
      <c r="D2" s="195" t="s">
        <v>106</v>
      </c>
      <c r="E2" s="196" t="s">
        <v>194</v>
      </c>
      <c r="F2" s="197">
        <v>140</v>
      </c>
      <c r="G2" s="198">
        <v>10</v>
      </c>
      <c r="H2" s="199">
        <f t="shared" ref="H2:H17" si="0">F2/G2</f>
        <v>14</v>
      </c>
      <c r="I2" s="200" t="s">
        <v>35</v>
      </c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</row>
    <row r="3" spans="1:30" ht="15" customHeight="1" x14ac:dyDescent="0.3">
      <c r="A3" s="201" t="s">
        <v>195</v>
      </c>
      <c r="B3" s="202" t="s">
        <v>196</v>
      </c>
      <c r="C3" s="202" t="s">
        <v>190</v>
      </c>
      <c r="D3" s="202" t="s">
        <v>106</v>
      </c>
      <c r="E3" s="203" t="s">
        <v>194</v>
      </c>
      <c r="F3" s="204">
        <v>180</v>
      </c>
      <c r="G3" s="205">
        <v>10</v>
      </c>
      <c r="H3" s="206">
        <f t="shared" si="0"/>
        <v>18</v>
      </c>
      <c r="I3" s="207" t="s">
        <v>34</v>
      </c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  <c r="AA3" s="168"/>
      <c r="AB3" s="168"/>
      <c r="AC3" s="168"/>
      <c r="AD3" s="168"/>
    </row>
    <row r="4" spans="1:30" ht="15" customHeight="1" x14ac:dyDescent="0.3">
      <c r="A4" s="201" t="s">
        <v>197</v>
      </c>
      <c r="B4" s="202" t="s">
        <v>198</v>
      </c>
      <c r="C4" s="202" t="s">
        <v>190</v>
      </c>
      <c r="D4" s="202" t="s">
        <v>106</v>
      </c>
      <c r="E4" s="203" t="s">
        <v>194</v>
      </c>
      <c r="F4" s="204">
        <v>180</v>
      </c>
      <c r="G4" s="205">
        <v>10</v>
      </c>
      <c r="H4" s="206">
        <f t="shared" si="0"/>
        <v>18</v>
      </c>
      <c r="I4" s="207" t="s">
        <v>33</v>
      </c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</row>
    <row r="5" spans="1:30" ht="15" customHeight="1" x14ac:dyDescent="0.3">
      <c r="A5" s="201" t="s">
        <v>199</v>
      </c>
      <c r="B5" s="202" t="s">
        <v>200</v>
      </c>
      <c r="C5" s="202" t="s">
        <v>190</v>
      </c>
      <c r="D5" s="202" t="s">
        <v>106</v>
      </c>
      <c r="E5" s="203" t="s">
        <v>194</v>
      </c>
      <c r="F5" s="204">
        <v>150</v>
      </c>
      <c r="G5" s="205">
        <v>10</v>
      </c>
      <c r="H5" s="206">
        <f t="shared" si="0"/>
        <v>15</v>
      </c>
      <c r="I5" s="207" t="s">
        <v>33</v>
      </c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</row>
    <row r="6" spans="1:30" ht="15" customHeight="1" x14ac:dyDescent="0.3">
      <c r="A6" s="201" t="s">
        <v>201</v>
      </c>
      <c r="B6" s="202" t="s">
        <v>202</v>
      </c>
      <c r="C6" s="202" t="s">
        <v>190</v>
      </c>
      <c r="D6" s="202" t="s">
        <v>203</v>
      </c>
      <c r="E6" s="203" t="s">
        <v>194</v>
      </c>
      <c r="F6" s="204">
        <v>126</v>
      </c>
      <c r="G6" s="205">
        <v>8</v>
      </c>
      <c r="H6" s="206">
        <f t="shared" si="0"/>
        <v>15.75</v>
      </c>
      <c r="I6" s="207" t="s">
        <v>32</v>
      </c>
      <c r="J6" s="168" t="s">
        <v>204</v>
      </c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</row>
    <row r="7" spans="1:30" ht="15" customHeight="1" x14ac:dyDescent="0.3">
      <c r="A7" s="201" t="s">
        <v>205</v>
      </c>
      <c r="B7" s="202" t="s">
        <v>206</v>
      </c>
      <c r="C7" s="202" t="s">
        <v>190</v>
      </c>
      <c r="D7" s="202" t="s">
        <v>203</v>
      </c>
      <c r="E7" s="203" t="s">
        <v>194</v>
      </c>
      <c r="F7" s="204">
        <v>119</v>
      </c>
      <c r="G7" s="205">
        <v>7</v>
      </c>
      <c r="H7" s="206">
        <f t="shared" si="0"/>
        <v>17</v>
      </c>
      <c r="I7" s="207" t="s">
        <v>30</v>
      </c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  <c r="AA7" s="168"/>
      <c r="AB7" s="168"/>
      <c r="AC7" s="168"/>
      <c r="AD7" s="168"/>
    </row>
    <row r="8" spans="1:30" ht="15" customHeight="1" x14ac:dyDescent="0.3">
      <c r="A8" s="201" t="s">
        <v>207</v>
      </c>
      <c r="B8" s="202" t="s">
        <v>208</v>
      </c>
      <c r="C8" s="202" t="s">
        <v>190</v>
      </c>
      <c r="D8" s="202" t="s">
        <v>102</v>
      </c>
      <c r="E8" s="203" t="s">
        <v>194</v>
      </c>
      <c r="F8" s="204">
        <v>17</v>
      </c>
      <c r="G8" s="205">
        <v>1</v>
      </c>
      <c r="H8" s="206">
        <f t="shared" si="0"/>
        <v>17</v>
      </c>
      <c r="I8" s="207" t="s">
        <v>29</v>
      </c>
      <c r="J8" s="168" t="s">
        <v>209</v>
      </c>
      <c r="K8" s="168"/>
      <c r="L8" s="168"/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168"/>
      <c r="AB8" s="168"/>
      <c r="AC8" s="168"/>
      <c r="AD8" s="168"/>
    </row>
    <row r="9" spans="1:30" ht="15" customHeight="1" x14ac:dyDescent="0.3">
      <c r="A9" s="201" t="s">
        <v>210</v>
      </c>
      <c r="B9" s="202" t="s">
        <v>211</v>
      </c>
      <c r="C9" s="202" t="s">
        <v>190</v>
      </c>
      <c r="D9" s="202" t="s">
        <v>203</v>
      </c>
      <c r="E9" s="203" t="s">
        <v>194</v>
      </c>
      <c r="F9" s="204">
        <v>112</v>
      </c>
      <c r="G9" s="205">
        <v>8</v>
      </c>
      <c r="H9" s="206">
        <f t="shared" si="0"/>
        <v>14</v>
      </c>
      <c r="I9" s="207" t="s">
        <v>32</v>
      </c>
      <c r="J9" s="168" t="s">
        <v>212</v>
      </c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</row>
    <row r="10" spans="1:30" ht="15" customHeight="1" x14ac:dyDescent="0.3">
      <c r="A10" s="201" t="s">
        <v>213</v>
      </c>
      <c r="B10" s="202" t="s">
        <v>214</v>
      </c>
      <c r="C10" s="202" t="s">
        <v>190</v>
      </c>
      <c r="D10" s="202" t="s">
        <v>106</v>
      </c>
      <c r="E10" s="203" t="s">
        <v>194</v>
      </c>
      <c r="F10" s="204">
        <v>180</v>
      </c>
      <c r="G10" s="205">
        <v>10</v>
      </c>
      <c r="H10" s="206">
        <f t="shared" si="0"/>
        <v>18</v>
      </c>
      <c r="I10" s="207" t="s">
        <v>33</v>
      </c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</row>
    <row r="11" spans="1:30" ht="15" customHeight="1" x14ac:dyDescent="0.3">
      <c r="A11" s="201" t="s">
        <v>215</v>
      </c>
      <c r="B11" s="202" t="s">
        <v>216</v>
      </c>
      <c r="C11" s="202" t="s">
        <v>190</v>
      </c>
      <c r="D11" s="202" t="s">
        <v>106</v>
      </c>
      <c r="E11" s="203" t="s">
        <v>194</v>
      </c>
      <c r="F11" s="204">
        <v>160</v>
      </c>
      <c r="G11" s="205">
        <v>10</v>
      </c>
      <c r="H11" s="206">
        <f t="shared" si="0"/>
        <v>16</v>
      </c>
      <c r="I11" s="207" t="s">
        <v>33</v>
      </c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8"/>
      <c r="AA11" s="168"/>
      <c r="AB11" s="168"/>
      <c r="AC11" s="168"/>
      <c r="AD11" s="168"/>
    </row>
    <row r="12" spans="1:30" ht="15" customHeight="1" x14ac:dyDescent="0.3">
      <c r="A12" s="201" t="s">
        <v>217</v>
      </c>
      <c r="B12" s="202" t="s">
        <v>218</v>
      </c>
      <c r="C12" s="202" t="s">
        <v>190</v>
      </c>
      <c r="D12" s="202" t="s">
        <v>106</v>
      </c>
      <c r="E12" s="203" t="s">
        <v>194</v>
      </c>
      <c r="F12" s="204">
        <v>170</v>
      </c>
      <c r="G12" s="205">
        <v>10</v>
      </c>
      <c r="H12" s="206">
        <f t="shared" si="0"/>
        <v>17</v>
      </c>
      <c r="I12" s="207" t="s">
        <v>34</v>
      </c>
      <c r="J12" s="168"/>
      <c r="K12" s="168"/>
      <c r="L12" s="168"/>
      <c r="M12" s="168"/>
      <c r="N12" s="168"/>
      <c r="O12" s="168"/>
      <c r="P12" s="168"/>
      <c r="Q12" s="168"/>
      <c r="R12" s="168"/>
      <c r="S12" s="168"/>
      <c r="T12" s="168"/>
      <c r="U12" s="168"/>
      <c r="V12" s="168"/>
      <c r="W12" s="168"/>
      <c r="X12" s="168"/>
      <c r="Y12" s="168"/>
      <c r="Z12" s="168"/>
      <c r="AA12" s="168"/>
      <c r="AB12" s="168"/>
      <c r="AC12" s="168"/>
      <c r="AD12" s="168"/>
    </row>
    <row r="13" spans="1:30" ht="15" customHeight="1" x14ac:dyDescent="0.3">
      <c r="A13" s="208" t="s">
        <v>219</v>
      </c>
      <c r="B13" s="209" t="s">
        <v>220</v>
      </c>
      <c r="C13" s="209" t="s">
        <v>190</v>
      </c>
      <c r="D13" s="209" t="s">
        <v>106</v>
      </c>
      <c r="E13" s="210" t="s">
        <v>194</v>
      </c>
      <c r="F13" s="211">
        <v>210</v>
      </c>
      <c r="G13" s="212">
        <v>10</v>
      </c>
      <c r="H13" s="213">
        <f t="shared" si="0"/>
        <v>21</v>
      </c>
      <c r="I13" s="214" t="s">
        <v>35</v>
      </c>
      <c r="J13" s="168"/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</row>
    <row r="14" spans="1:30" ht="15" customHeight="1" x14ac:dyDescent="0.3">
      <c r="A14" s="194" t="s">
        <v>221</v>
      </c>
      <c r="B14" s="195" t="s">
        <v>222</v>
      </c>
      <c r="C14" s="195" t="s">
        <v>190</v>
      </c>
      <c r="D14" s="195" t="s">
        <v>107</v>
      </c>
      <c r="E14" s="196" t="s">
        <v>223</v>
      </c>
      <c r="F14" s="197">
        <v>30</v>
      </c>
      <c r="G14" s="198">
        <v>2</v>
      </c>
      <c r="H14" s="199">
        <f t="shared" si="0"/>
        <v>15</v>
      </c>
      <c r="I14" s="215" t="s">
        <v>32</v>
      </c>
      <c r="J14" s="216" t="s">
        <v>224</v>
      </c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</row>
    <row r="15" spans="1:30" ht="15" customHeight="1" x14ac:dyDescent="0.3">
      <c r="A15" s="201" t="s">
        <v>225</v>
      </c>
      <c r="B15" s="202" t="s">
        <v>226</v>
      </c>
      <c r="C15" s="202" t="s">
        <v>190</v>
      </c>
      <c r="D15" s="202" t="s">
        <v>107</v>
      </c>
      <c r="E15" s="203" t="s">
        <v>223</v>
      </c>
      <c r="F15" s="204">
        <v>30</v>
      </c>
      <c r="G15" s="205">
        <v>2</v>
      </c>
      <c r="H15" s="206">
        <f t="shared" si="0"/>
        <v>15</v>
      </c>
      <c r="I15" s="207" t="s">
        <v>32</v>
      </c>
      <c r="J15" s="216" t="s">
        <v>227</v>
      </c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8"/>
      <c r="AB15" s="168"/>
      <c r="AC15" s="168"/>
      <c r="AD15" s="168"/>
    </row>
    <row r="16" spans="1:30" ht="15" customHeight="1" x14ac:dyDescent="0.3">
      <c r="A16" s="201" t="s">
        <v>228</v>
      </c>
      <c r="B16" s="202" t="s">
        <v>229</v>
      </c>
      <c r="C16" s="202" t="s">
        <v>190</v>
      </c>
      <c r="D16" s="202" t="s">
        <v>107</v>
      </c>
      <c r="E16" s="203" t="s">
        <v>223</v>
      </c>
      <c r="F16" s="204">
        <v>90</v>
      </c>
      <c r="G16" s="205">
        <v>6</v>
      </c>
      <c r="H16" s="217">
        <f t="shared" si="0"/>
        <v>15</v>
      </c>
      <c r="I16" s="207" t="s">
        <v>35</v>
      </c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168"/>
      <c r="V16" s="168"/>
      <c r="W16" s="168"/>
      <c r="X16" s="168"/>
      <c r="Y16" s="168"/>
      <c r="Z16" s="168"/>
      <c r="AA16" s="168"/>
      <c r="AB16" s="168"/>
      <c r="AC16" s="168"/>
      <c r="AD16" s="168"/>
    </row>
    <row r="17" spans="1:30" ht="15" customHeight="1" x14ac:dyDescent="0.3">
      <c r="A17" s="201" t="s">
        <v>230</v>
      </c>
      <c r="B17" s="202" t="s">
        <v>231</v>
      </c>
      <c r="C17" s="202" t="s">
        <v>190</v>
      </c>
      <c r="D17" s="202" t="s">
        <v>107</v>
      </c>
      <c r="E17" s="203" t="s">
        <v>223</v>
      </c>
      <c r="F17" s="204">
        <v>90</v>
      </c>
      <c r="G17" s="205">
        <v>6</v>
      </c>
      <c r="H17" s="206">
        <f t="shared" si="0"/>
        <v>15</v>
      </c>
      <c r="I17" s="207" t="s">
        <v>35</v>
      </c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</row>
    <row r="18" spans="1:30" ht="15" customHeight="1" x14ac:dyDescent="0.3">
      <c r="A18" s="201" t="s">
        <v>232</v>
      </c>
      <c r="B18" s="202" t="s">
        <v>233</v>
      </c>
      <c r="C18" s="202" t="s">
        <v>190</v>
      </c>
      <c r="D18" s="202" t="s">
        <v>107</v>
      </c>
      <c r="E18" s="203" t="s">
        <v>223</v>
      </c>
      <c r="F18" s="204">
        <v>84</v>
      </c>
      <c r="G18" s="205">
        <v>6</v>
      </c>
      <c r="H18" s="206">
        <v>14</v>
      </c>
      <c r="I18" s="218" t="s">
        <v>35</v>
      </c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</row>
    <row r="19" spans="1:30" ht="15" customHeight="1" x14ac:dyDescent="0.3">
      <c r="A19" s="201" t="s">
        <v>234</v>
      </c>
      <c r="B19" s="202" t="s">
        <v>235</v>
      </c>
      <c r="C19" s="202" t="s">
        <v>190</v>
      </c>
      <c r="D19" s="202" t="s">
        <v>107</v>
      </c>
      <c r="E19" s="203" t="s">
        <v>223</v>
      </c>
      <c r="F19" s="204">
        <v>27</v>
      </c>
      <c r="G19" s="205">
        <v>3</v>
      </c>
      <c r="H19" s="206">
        <f t="shared" ref="H19:H38" si="1">F19/G19</f>
        <v>9</v>
      </c>
      <c r="I19" s="207" t="s">
        <v>33</v>
      </c>
      <c r="J19" s="216" t="s">
        <v>236</v>
      </c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</row>
    <row r="20" spans="1:30" ht="15" customHeight="1" x14ac:dyDescent="0.3">
      <c r="A20" s="208" t="s">
        <v>237</v>
      </c>
      <c r="B20" s="209" t="s">
        <v>238</v>
      </c>
      <c r="C20" s="209" t="s">
        <v>190</v>
      </c>
      <c r="D20" s="209" t="s">
        <v>107</v>
      </c>
      <c r="E20" s="210" t="s">
        <v>223</v>
      </c>
      <c r="F20" s="211">
        <v>27</v>
      </c>
      <c r="G20" s="212">
        <v>3</v>
      </c>
      <c r="H20" s="213">
        <f t="shared" si="1"/>
        <v>9</v>
      </c>
      <c r="I20" s="214" t="s">
        <v>33</v>
      </c>
      <c r="J20" s="216" t="s">
        <v>239</v>
      </c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</row>
    <row r="21" spans="1:30" ht="15" customHeight="1" x14ac:dyDescent="0.3">
      <c r="A21" s="219" t="s">
        <v>240</v>
      </c>
      <c r="B21" s="220" t="s">
        <v>241</v>
      </c>
      <c r="C21" s="220" t="s">
        <v>190</v>
      </c>
      <c r="D21" s="220" t="s">
        <v>106</v>
      </c>
      <c r="E21" s="221" t="s">
        <v>16</v>
      </c>
      <c r="F21" s="222">
        <v>154</v>
      </c>
      <c r="G21" s="223">
        <v>11</v>
      </c>
      <c r="H21" s="224">
        <f t="shared" si="1"/>
        <v>14</v>
      </c>
      <c r="I21" s="225" t="s">
        <v>35</v>
      </c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93"/>
    </row>
    <row r="22" spans="1:30" ht="15" customHeight="1" x14ac:dyDescent="0.3">
      <c r="A22" s="201" t="s">
        <v>242</v>
      </c>
      <c r="B22" s="202" t="s">
        <v>243</v>
      </c>
      <c r="C22" s="202" t="s">
        <v>190</v>
      </c>
      <c r="D22" s="202" t="s">
        <v>106</v>
      </c>
      <c r="E22" s="203" t="s">
        <v>16</v>
      </c>
      <c r="F22" s="204">
        <v>198</v>
      </c>
      <c r="G22" s="205">
        <v>11</v>
      </c>
      <c r="H22" s="206">
        <f t="shared" si="1"/>
        <v>18</v>
      </c>
      <c r="I22" s="207" t="s">
        <v>34</v>
      </c>
      <c r="J22" s="226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</row>
    <row r="23" spans="1:30" ht="15" customHeight="1" x14ac:dyDescent="0.3">
      <c r="A23" s="201" t="s">
        <v>244</v>
      </c>
      <c r="B23" s="202" t="s">
        <v>245</v>
      </c>
      <c r="C23" s="202" t="s">
        <v>190</v>
      </c>
      <c r="D23" s="202" t="s">
        <v>106</v>
      </c>
      <c r="E23" s="203" t="s">
        <v>16</v>
      </c>
      <c r="F23" s="204">
        <v>198</v>
      </c>
      <c r="G23" s="205">
        <v>11</v>
      </c>
      <c r="H23" s="206">
        <f t="shared" si="1"/>
        <v>18</v>
      </c>
      <c r="I23" s="207" t="s">
        <v>33</v>
      </c>
      <c r="J23" s="226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68"/>
      <c r="AD23" s="168"/>
    </row>
    <row r="24" spans="1:30" ht="15" customHeight="1" x14ac:dyDescent="0.3">
      <c r="A24" s="201" t="s">
        <v>246</v>
      </c>
      <c r="B24" s="202" t="s">
        <v>247</v>
      </c>
      <c r="C24" s="202" t="s">
        <v>190</v>
      </c>
      <c r="D24" s="202" t="s">
        <v>106</v>
      </c>
      <c r="E24" s="203" t="s">
        <v>16</v>
      </c>
      <c r="F24" s="204">
        <v>180</v>
      </c>
      <c r="G24" s="205">
        <v>10</v>
      </c>
      <c r="H24" s="206">
        <f t="shared" si="1"/>
        <v>18</v>
      </c>
      <c r="I24" s="207" t="s">
        <v>32</v>
      </c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</row>
    <row r="25" spans="1:30" ht="15" customHeight="1" x14ac:dyDescent="0.3">
      <c r="A25" s="201" t="s">
        <v>248</v>
      </c>
      <c r="B25" s="202" t="s">
        <v>249</v>
      </c>
      <c r="C25" s="202" t="s">
        <v>190</v>
      </c>
      <c r="D25" s="202" t="s">
        <v>250</v>
      </c>
      <c r="E25" s="203" t="s">
        <v>16</v>
      </c>
      <c r="F25" s="204">
        <v>144</v>
      </c>
      <c r="G25" s="205">
        <v>8</v>
      </c>
      <c r="H25" s="206">
        <f t="shared" si="1"/>
        <v>18</v>
      </c>
      <c r="I25" s="207" t="s">
        <v>30</v>
      </c>
      <c r="J25" s="226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</row>
    <row r="26" spans="1:30" ht="15" customHeight="1" x14ac:dyDescent="0.3">
      <c r="A26" s="201" t="s">
        <v>251</v>
      </c>
      <c r="B26" s="202" t="s">
        <v>252</v>
      </c>
      <c r="C26" s="202" t="s">
        <v>190</v>
      </c>
      <c r="D26" s="202" t="s">
        <v>250</v>
      </c>
      <c r="E26" s="203" t="s">
        <v>16</v>
      </c>
      <c r="F26" s="204">
        <v>15</v>
      </c>
      <c r="G26" s="205">
        <v>1</v>
      </c>
      <c r="H26" s="206">
        <f t="shared" si="1"/>
        <v>15</v>
      </c>
      <c r="I26" s="207" t="s">
        <v>30</v>
      </c>
      <c r="J26" s="226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</row>
    <row r="27" spans="1:30" ht="15" customHeight="1" x14ac:dyDescent="0.3">
      <c r="A27" s="201" t="s">
        <v>253</v>
      </c>
      <c r="B27" s="202" t="s">
        <v>254</v>
      </c>
      <c r="C27" s="202" t="s">
        <v>190</v>
      </c>
      <c r="D27" s="202" t="s">
        <v>250</v>
      </c>
      <c r="E27" s="203" t="s">
        <v>16</v>
      </c>
      <c r="F27" s="204">
        <v>144</v>
      </c>
      <c r="G27" s="205">
        <v>8</v>
      </c>
      <c r="H27" s="206">
        <f t="shared" si="1"/>
        <v>18</v>
      </c>
      <c r="I27" s="207" t="s">
        <v>30</v>
      </c>
      <c r="J27" s="226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</row>
    <row r="28" spans="1:30" ht="15" customHeight="1" x14ac:dyDescent="0.3">
      <c r="A28" s="201" t="s">
        <v>255</v>
      </c>
      <c r="B28" s="202" t="s">
        <v>256</v>
      </c>
      <c r="C28" s="202" t="s">
        <v>190</v>
      </c>
      <c r="D28" s="202" t="s">
        <v>106</v>
      </c>
      <c r="E28" s="203" t="s">
        <v>16</v>
      </c>
      <c r="F28" s="204">
        <v>180</v>
      </c>
      <c r="G28" s="205">
        <v>10</v>
      </c>
      <c r="H28" s="206">
        <f t="shared" si="1"/>
        <v>18</v>
      </c>
      <c r="I28" s="207" t="s">
        <v>32</v>
      </c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</row>
    <row r="29" spans="1:30" ht="15" customHeight="1" x14ac:dyDescent="0.3">
      <c r="A29" s="201" t="s">
        <v>257</v>
      </c>
      <c r="B29" s="202" t="s">
        <v>258</v>
      </c>
      <c r="C29" s="202" t="s">
        <v>190</v>
      </c>
      <c r="D29" s="202" t="s">
        <v>106</v>
      </c>
      <c r="E29" s="203" t="s">
        <v>16</v>
      </c>
      <c r="F29" s="204">
        <v>198</v>
      </c>
      <c r="G29" s="205">
        <v>11</v>
      </c>
      <c r="H29" s="206">
        <f t="shared" si="1"/>
        <v>18</v>
      </c>
      <c r="I29" s="207" t="s">
        <v>33</v>
      </c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</row>
    <row r="30" spans="1:30" ht="15" customHeight="1" x14ac:dyDescent="0.3">
      <c r="A30" s="201" t="s">
        <v>259</v>
      </c>
      <c r="B30" s="202" t="s">
        <v>260</v>
      </c>
      <c r="C30" s="202" t="s">
        <v>190</v>
      </c>
      <c r="D30" s="202" t="s">
        <v>106</v>
      </c>
      <c r="E30" s="203" t="s">
        <v>16</v>
      </c>
      <c r="F30" s="204">
        <v>198</v>
      </c>
      <c r="G30" s="205">
        <v>11</v>
      </c>
      <c r="H30" s="206">
        <f t="shared" si="1"/>
        <v>18</v>
      </c>
      <c r="I30" s="207" t="s">
        <v>34</v>
      </c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</row>
    <row r="31" spans="1:30" ht="15" customHeight="1" x14ac:dyDescent="0.3">
      <c r="A31" s="208" t="s">
        <v>261</v>
      </c>
      <c r="B31" s="209" t="s">
        <v>262</v>
      </c>
      <c r="C31" s="209" t="s">
        <v>190</v>
      </c>
      <c r="D31" s="209" t="s">
        <v>106</v>
      </c>
      <c r="E31" s="210" t="s">
        <v>16</v>
      </c>
      <c r="F31" s="211">
        <v>154</v>
      </c>
      <c r="G31" s="212">
        <v>11</v>
      </c>
      <c r="H31" s="213">
        <f t="shared" si="1"/>
        <v>14</v>
      </c>
      <c r="I31" s="214" t="s">
        <v>35</v>
      </c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</row>
    <row r="32" spans="1:30" ht="15" customHeight="1" x14ac:dyDescent="0.3">
      <c r="A32" s="219" t="s">
        <v>263</v>
      </c>
      <c r="B32" s="220" t="s">
        <v>264</v>
      </c>
      <c r="C32" s="220" t="s">
        <v>190</v>
      </c>
      <c r="D32" s="220" t="s">
        <v>203</v>
      </c>
      <c r="E32" s="221" t="s">
        <v>194</v>
      </c>
      <c r="F32" s="222">
        <v>18</v>
      </c>
      <c r="G32" s="223">
        <v>1</v>
      </c>
      <c r="H32" s="224">
        <f t="shared" si="1"/>
        <v>18</v>
      </c>
      <c r="I32" s="225" t="s">
        <v>31</v>
      </c>
      <c r="J32" s="216" t="s">
        <v>31</v>
      </c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</row>
    <row r="33" spans="1:30" ht="15" customHeight="1" x14ac:dyDescent="0.3">
      <c r="A33" s="201" t="s">
        <v>265</v>
      </c>
      <c r="B33" s="202" t="s">
        <v>266</v>
      </c>
      <c r="C33" s="202" t="s">
        <v>190</v>
      </c>
      <c r="D33" s="202" t="s">
        <v>203</v>
      </c>
      <c r="E33" s="203" t="s">
        <v>194</v>
      </c>
      <c r="F33" s="204">
        <v>16</v>
      </c>
      <c r="G33" s="205">
        <v>1</v>
      </c>
      <c r="H33" s="206">
        <f t="shared" si="1"/>
        <v>16</v>
      </c>
      <c r="I33" s="207" t="s">
        <v>31</v>
      </c>
      <c r="J33" s="216" t="s">
        <v>31</v>
      </c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</row>
    <row r="34" spans="1:30" ht="15" customHeight="1" x14ac:dyDescent="0.3">
      <c r="A34" s="201" t="s">
        <v>267</v>
      </c>
      <c r="B34" s="202" t="s">
        <v>268</v>
      </c>
      <c r="C34" s="202" t="s">
        <v>190</v>
      </c>
      <c r="D34" s="202" t="s">
        <v>106</v>
      </c>
      <c r="E34" s="203" t="s">
        <v>16</v>
      </c>
      <c r="F34" s="204">
        <v>18</v>
      </c>
      <c r="G34" s="205">
        <v>1</v>
      </c>
      <c r="H34" s="206">
        <f t="shared" si="1"/>
        <v>18</v>
      </c>
      <c r="I34" s="207" t="s">
        <v>31</v>
      </c>
      <c r="J34" s="216" t="s">
        <v>269</v>
      </c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</row>
    <row r="35" spans="1:30" ht="15" customHeight="1" x14ac:dyDescent="0.3">
      <c r="A35" s="201" t="s">
        <v>270</v>
      </c>
      <c r="B35" s="202" t="s">
        <v>271</v>
      </c>
      <c r="C35" s="202" t="s">
        <v>190</v>
      </c>
      <c r="D35" s="202" t="s">
        <v>250</v>
      </c>
      <c r="E35" s="203" t="s">
        <v>16</v>
      </c>
      <c r="F35" s="204">
        <v>18</v>
      </c>
      <c r="G35" s="205">
        <v>1</v>
      </c>
      <c r="H35" s="206">
        <f t="shared" si="1"/>
        <v>18</v>
      </c>
      <c r="I35" s="207" t="s">
        <v>29</v>
      </c>
      <c r="J35" s="216" t="s">
        <v>272</v>
      </c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</row>
    <row r="36" spans="1:30" ht="15" customHeight="1" x14ac:dyDescent="0.3">
      <c r="A36" s="201" t="s">
        <v>273</v>
      </c>
      <c r="B36" s="202" t="s">
        <v>274</v>
      </c>
      <c r="C36" s="202" t="s">
        <v>190</v>
      </c>
      <c r="D36" s="202" t="s">
        <v>250</v>
      </c>
      <c r="E36" s="203" t="s">
        <v>16</v>
      </c>
      <c r="F36" s="204">
        <v>15</v>
      </c>
      <c r="G36" s="205">
        <v>1</v>
      </c>
      <c r="H36" s="206">
        <f t="shared" si="1"/>
        <v>15</v>
      </c>
      <c r="I36" s="207" t="s">
        <v>29</v>
      </c>
      <c r="J36" s="216" t="s">
        <v>275</v>
      </c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</row>
    <row r="37" spans="1:30" ht="15" customHeight="1" x14ac:dyDescent="0.3">
      <c r="A37" s="201" t="s">
        <v>276</v>
      </c>
      <c r="B37" s="202" t="s">
        <v>277</v>
      </c>
      <c r="C37" s="202" t="s">
        <v>190</v>
      </c>
      <c r="D37" s="202" t="s">
        <v>250</v>
      </c>
      <c r="E37" s="203" t="s">
        <v>16</v>
      </c>
      <c r="F37" s="204">
        <v>18</v>
      </c>
      <c r="G37" s="205">
        <v>1</v>
      </c>
      <c r="H37" s="206">
        <f t="shared" si="1"/>
        <v>18</v>
      </c>
      <c r="I37" s="207" t="s">
        <v>29</v>
      </c>
      <c r="J37" s="216" t="s">
        <v>278</v>
      </c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</row>
    <row r="38" spans="1:30" ht="15" customHeight="1" x14ac:dyDescent="0.3">
      <c r="A38" s="208" t="s">
        <v>279</v>
      </c>
      <c r="B38" s="209" t="s">
        <v>280</v>
      </c>
      <c r="C38" s="209" t="s">
        <v>190</v>
      </c>
      <c r="D38" s="209" t="s">
        <v>106</v>
      </c>
      <c r="E38" s="210" t="s">
        <v>16</v>
      </c>
      <c r="F38" s="211">
        <v>18</v>
      </c>
      <c r="G38" s="212">
        <v>1</v>
      </c>
      <c r="H38" s="213">
        <f t="shared" si="1"/>
        <v>18</v>
      </c>
      <c r="I38" s="214" t="s">
        <v>31</v>
      </c>
      <c r="J38" s="216" t="s">
        <v>281</v>
      </c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68"/>
      <c r="AB38" s="168"/>
      <c r="AC38" s="168"/>
      <c r="AD38" s="168"/>
    </row>
    <row r="39" spans="1:30" ht="15" customHeight="1" x14ac:dyDescent="0.3">
      <c r="A39" s="227" t="s">
        <v>282</v>
      </c>
      <c r="B39" s="168"/>
      <c r="C39" s="168"/>
      <c r="D39" s="168"/>
      <c r="E39" s="168"/>
      <c r="F39" s="227">
        <f>SUM(F2:F38)</f>
        <v>4006</v>
      </c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</row>
  </sheetData>
  <sheetProtection algorithmName="SHA-512" hashValue="l/P9w7jFq1p+rG0Bov6THFI6ou/VHlxGfb1K3ZhdA57jF/ovkuaCitsEuFzRwd5F1FQXil69LUjxftotqT9qjg==" saltValue="DIkpX7V+HZTKKesC/YWmng==" spinCount="100000" sheet="1" objects="1" scenarios="1"/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N531"/>
  <sheetViews>
    <sheetView zoomScaleNormal="100" workbookViewId="0">
      <selection sqref="A1:M1"/>
    </sheetView>
  </sheetViews>
  <sheetFormatPr defaultColWidth="8.6640625" defaultRowHeight="15" customHeight="1" x14ac:dyDescent="0.3"/>
  <cols>
    <col min="1" max="1" width="4.44140625" style="179" customWidth="1"/>
    <col min="2" max="2" width="25.88671875" style="179" customWidth="1"/>
    <col min="3" max="3" width="13.109375" style="179" hidden="1" customWidth="1"/>
    <col min="4" max="4" width="8" style="180" customWidth="1"/>
    <col min="5" max="5" width="11" style="180" customWidth="1"/>
    <col min="6" max="10" width="8" style="181" customWidth="1"/>
    <col min="11" max="11" width="7.6640625" style="181" customWidth="1"/>
    <col min="12" max="12" width="8" style="181" customWidth="1"/>
    <col min="13" max="16384" width="8.6640625" style="179"/>
  </cols>
  <sheetData>
    <row r="1" spans="1:13" ht="14.4" x14ac:dyDescent="0.3">
      <c r="A1" s="422" t="s">
        <v>138</v>
      </c>
      <c r="B1" s="422"/>
      <c r="C1" s="422"/>
      <c r="D1" s="422"/>
      <c r="E1" s="422"/>
      <c r="F1" s="422"/>
      <c r="G1" s="422"/>
      <c r="H1" s="422"/>
      <c r="I1" s="422"/>
      <c r="J1" s="422"/>
      <c r="K1" s="422"/>
      <c r="L1" s="422"/>
      <c r="M1" s="422"/>
    </row>
    <row r="2" spans="1:13" ht="14.4" x14ac:dyDescent="0.3">
      <c r="A2" s="423" t="s">
        <v>139</v>
      </c>
      <c r="B2" s="423"/>
      <c r="C2" s="423"/>
      <c r="D2" s="423"/>
      <c r="E2" s="423"/>
      <c r="F2" s="423"/>
      <c r="G2" s="423"/>
      <c r="H2" s="423"/>
      <c r="I2" s="423"/>
      <c r="J2" s="423"/>
      <c r="K2" s="423"/>
      <c r="L2" s="423"/>
      <c r="M2" s="423"/>
    </row>
    <row r="3" spans="1:13" thickBot="1" x14ac:dyDescent="0.35">
      <c r="A3" s="168"/>
      <c r="B3" s="168"/>
      <c r="C3" s="168"/>
      <c r="D3" s="168"/>
      <c r="E3" s="168"/>
      <c r="F3" s="182"/>
      <c r="G3" s="182"/>
      <c r="H3" s="182"/>
      <c r="I3" s="182"/>
      <c r="J3" s="182"/>
      <c r="K3" s="182"/>
      <c r="L3" s="182"/>
      <c r="M3" s="168"/>
    </row>
    <row r="4" spans="1:13" ht="17.25" customHeight="1" x14ac:dyDescent="0.3">
      <c r="A4" s="412" t="s">
        <v>140</v>
      </c>
      <c r="B4" s="413"/>
      <c r="C4" s="413"/>
      <c r="D4" s="413"/>
      <c r="E4" s="413"/>
      <c r="F4" s="413"/>
      <c r="G4" s="413"/>
      <c r="H4" s="413"/>
      <c r="I4" s="413"/>
      <c r="J4" s="414"/>
      <c r="K4" s="182"/>
      <c r="L4" s="182"/>
      <c r="M4" s="168"/>
    </row>
    <row r="5" spans="1:13" s="184" customFormat="1" thickBot="1" x14ac:dyDescent="0.35">
      <c r="A5" s="306" t="s">
        <v>13</v>
      </c>
      <c r="B5" s="307" t="s">
        <v>28</v>
      </c>
      <c r="C5" s="307" t="s">
        <v>141</v>
      </c>
      <c r="D5" s="308" t="s">
        <v>29</v>
      </c>
      <c r="E5" s="308" t="s">
        <v>30</v>
      </c>
      <c r="F5" s="308" t="s">
        <v>31</v>
      </c>
      <c r="G5" s="308" t="s">
        <v>32</v>
      </c>
      <c r="H5" s="308" t="s">
        <v>33</v>
      </c>
      <c r="I5" s="308" t="s">
        <v>34</v>
      </c>
      <c r="J5" s="309" t="s">
        <v>35</v>
      </c>
      <c r="K5" s="183"/>
      <c r="L5" s="183"/>
      <c r="M5" s="168"/>
    </row>
    <row r="6" spans="1:13" ht="14.4" x14ac:dyDescent="0.3">
      <c r="A6" s="276" t="s">
        <v>56</v>
      </c>
      <c r="B6" s="277" t="s">
        <v>110</v>
      </c>
      <c r="C6" s="277" t="s">
        <v>142</v>
      </c>
      <c r="D6" s="296"/>
      <c r="E6" s="296"/>
      <c r="F6" s="297"/>
      <c r="G6" s="297"/>
      <c r="H6" s="297"/>
      <c r="I6" s="297"/>
      <c r="J6" s="298"/>
      <c r="K6" s="182"/>
      <c r="L6" s="182"/>
      <c r="M6" s="168"/>
    </row>
    <row r="7" spans="1:13" ht="14.4" x14ac:dyDescent="0.3">
      <c r="A7" s="282" t="s">
        <v>56</v>
      </c>
      <c r="B7" s="185" t="s">
        <v>47</v>
      </c>
      <c r="C7" s="185" t="s">
        <v>143</v>
      </c>
      <c r="D7" s="186"/>
      <c r="E7" s="186"/>
      <c r="F7" s="187"/>
      <c r="G7" s="187"/>
      <c r="H7" s="187"/>
      <c r="I7" s="187"/>
      <c r="J7" s="299"/>
      <c r="K7" s="182"/>
      <c r="L7" s="182"/>
      <c r="M7" s="168"/>
    </row>
    <row r="8" spans="1:13" ht="14.4" x14ac:dyDescent="0.3">
      <c r="A8" s="282" t="s">
        <v>56</v>
      </c>
      <c r="B8" s="185" t="s">
        <v>113</v>
      </c>
      <c r="C8" s="185" t="s">
        <v>144</v>
      </c>
      <c r="D8" s="186"/>
      <c r="E8" s="186"/>
      <c r="F8" s="187"/>
      <c r="G8" s="187"/>
      <c r="H8" s="187"/>
      <c r="I8" s="187"/>
      <c r="J8" s="299"/>
      <c r="K8" s="182"/>
      <c r="L8" s="182"/>
      <c r="M8" s="168"/>
    </row>
    <row r="9" spans="1:13" ht="14.4" x14ac:dyDescent="0.3">
      <c r="A9" s="282" t="s">
        <v>56</v>
      </c>
      <c r="B9" s="185" t="s">
        <v>115</v>
      </c>
      <c r="C9" s="185" t="s">
        <v>145</v>
      </c>
      <c r="D9" s="186"/>
      <c r="E9" s="186"/>
      <c r="F9" s="187"/>
      <c r="G9" s="187"/>
      <c r="H9" s="187"/>
      <c r="I9" s="187"/>
      <c r="J9" s="299"/>
      <c r="K9" s="182"/>
      <c r="L9" s="182"/>
      <c r="M9" s="168"/>
    </row>
    <row r="10" spans="1:13" ht="14.4" x14ac:dyDescent="0.3">
      <c r="A10" s="282" t="s">
        <v>56</v>
      </c>
      <c r="B10" s="185" t="s">
        <v>117</v>
      </c>
      <c r="C10" s="185" t="s">
        <v>146</v>
      </c>
      <c r="D10" s="186"/>
      <c r="E10" s="186"/>
      <c r="F10" s="187"/>
      <c r="G10" s="187"/>
      <c r="H10" s="187"/>
      <c r="I10" s="187"/>
      <c r="J10" s="299"/>
      <c r="K10" s="182"/>
      <c r="L10" s="182"/>
      <c r="M10" s="168"/>
    </row>
    <row r="11" spans="1:13" ht="14.4" x14ac:dyDescent="0.3">
      <c r="A11" s="282" t="s">
        <v>56</v>
      </c>
      <c r="B11" s="185" t="s">
        <v>119</v>
      </c>
      <c r="C11" s="185" t="s">
        <v>147</v>
      </c>
      <c r="D11" s="186"/>
      <c r="E11" s="186"/>
      <c r="F11" s="187"/>
      <c r="G11" s="187"/>
      <c r="H11" s="187"/>
      <c r="I11" s="187"/>
      <c r="J11" s="299"/>
      <c r="K11" s="182"/>
      <c r="L11" s="182"/>
      <c r="M11" s="168"/>
    </row>
    <row r="12" spans="1:13" ht="14.4" x14ac:dyDescent="0.3">
      <c r="A12" s="282" t="s">
        <v>56</v>
      </c>
      <c r="B12" s="185" t="s">
        <v>121</v>
      </c>
      <c r="C12" s="185" t="s">
        <v>148</v>
      </c>
      <c r="D12" s="186"/>
      <c r="E12" s="186"/>
      <c r="F12" s="187"/>
      <c r="G12" s="187"/>
      <c r="H12" s="187"/>
      <c r="I12" s="187"/>
      <c r="J12" s="299"/>
      <c r="K12" s="182"/>
      <c r="L12" s="182"/>
      <c r="M12" s="168"/>
    </row>
    <row r="13" spans="1:13" ht="14.4" x14ac:dyDescent="0.3">
      <c r="A13" s="282" t="s">
        <v>56</v>
      </c>
      <c r="B13" s="185" t="s">
        <v>123</v>
      </c>
      <c r="C13" s="185" t="s">
        <v>149</v>
      </c>
      <c r="D13" s="186"/>
      <c r="E13" s="186"/>
      <c r="F13" s="187"/>
      <c r="G13" s="187"/>
      <c r="H13" s="187"/>
      <c r="I13" s="187"/>
      <c r="J13" s="299"/>
      <c r="K13" s="182"/>
      <c r="L13" s="182"/>
      <c r="M13" s="168"/>
    </row>
    <row r="14" spans="1:13" ht="14.4" x14ac:dyDescent="0.3">
      <c r="A14" s="282" t="s">
        <v>56</v>
      </c>
      <c r="B14" s="185" t="s">
        <v>125</v>
      </c>
      <c r="C14" s="185" t="s">
        <v>150</v>
      </c>
      <c r="D14" s="186"/>
      <c r="E14" s="186"/>
      <c r="F14" s="187"/>
      <c r="G14" s="187"/>
      <c r="H14" s="187"/>
      <c r="I14" s="187"/>
      <c r="J14" s="299"/>
      <c r="K14" s="182"/>
      <c r="L14" s="182"/>
      <c r="M14" s="168"/>
    </row>
    <row r="15" spans="1:13" thickBot="1" x14ac:dyDescent="0.35">
      <c r="A15" s="284" t="s">
        <v>56</v>
      </c>
      <c r="B15" s="285" t="s">
        <v>151</v>
      </c>
      <c r="C15" s="285" t="s">
        <v>152</v>
      </c>
      <c r="D15" s="286" t="s">
        <v>39</v>
      </c>
      <c r="E15" s="286" t="s">
        <v>39</v>
      </c>
      <c r="F15" s="300" t="s">
        <v>39</v>
      </c>
      <c r="G15" s="300" t="s">
        <v>39</v>
      </c>
      <c r="H15" s="300" t="s">
        <v>39</v>
      </c>
      <c r="I15" s="300" t="s">
        <v>39</v>
      </c>
      <c r="J15" s="301" t="s">
        <v>39</v>
      </c>
      <c r="K15" s="182"/>
      <c r="L15" s="182"/>
      <c r="M15" s="168"/>
    </row>
    <row r="16" spans="1:13" ht="14.4" x14ac:dyDescent="0.3">
      <c r="A16" s="276" t="s">
        <v>65</v>
      </c>
      <c r="B16" s="277" t="s">
        <v>110</v>
      </c>
      <c r="C16" s="277" t="s">
        <v>153</v>
      </c>
      <c r="D16" s="296"/>
      <c r="E16" s="296"/>
      <c r="F16" s="297"/>
      <c r="G16" s="297"/>
      <c r="H16" s="297"/>
      <c r="I16" s="297"/>
      <c r="J16" s="298"/>
      <c r="K16" s="182"/>
      <c r="L16" s="182"/>
      <c r="M16" s="168"/>
    </row>
    <row r="17" spans="1:13" ht="14.4" x14ac:dyDescent="0.3">
      <c r="A17" s="282" t="s">
        <v>65</v>
      </c>
      <c r="B17" s="185" t="s">
        <v>47</v>
      </c>
      <c r="C17" s="185" t="s">
        <v>154</v>
      </c>
      <c r="D17" s="186"/>
      <c r="E17" s="186"/>
      <c r="F17" s="187"/>
      <c r="G17" s="187"/>
      <c r="H17" s="187"/>
      <c r="I17" s="187"/>
      <c r="J17" s="299"/>
      <c r="K17" s="182"/>
      <c r="L17" s="182"/>
      <c r="M17" s="168"/>
    </row>
    <row r="18" spans="1:13" ht="14.4" x14ac:dyDescent="0.3">
      <c r="A18" s="282" t="s">
        <v>65</v>
      </c>
      <c r="B18" s="185" t="s">
        <v>113</v>
      </c>
      <c r="C18" s="185" t="s">
        <v>155</v>
      </c>
      <c r="D18" s="186"/>
      <c r="E18" s="186"/>
      <c r="F18" s="187"/>
      <c r="G18" s="187"/>
      <c r="H18" s="187"/>
      <c r="I18" s="187"/>
      <c r="J18" s="299"/>
      <c r="K18" s="182"/>
      <c r="L18" s="182"/>
      <c r="M18" s="168"/>
    </row>
    <row r="19" spans="1:13" ht="14.4" x14ac:dyDescent="0.3">
      <c r="A19" s="282" t="s">
        <v>65</v>
      </c>
      <c r="B19" s="185" t="s">
        <v>115</v>
      </c>
      <c r="C19" s="185" t="s">
        <v>156</v>
      </c>
      <c r="D19" s="186"/>
      <c r="E19" s="186"/>
      <c r="F19" s="187"/>
      <c r="G19" s="187"/>
      <c r="H19" s="187"/>
      <c r="I19" s="187"/>
      <c r="J19" s="299"/>
      <c r="K19" s="182"/>
      <c r="L19" s="182"/>
      <c r="M19" s="168"/>
    </row>
    <row r="20" spans="1:13" ht="14.4" x14ac:dyDescent="0.3">
      <c r="A20" s="282" t="s">
        <v>65</v>
      </c>
      <c r="B20" s="185" t="s">
        <v>117</v>
      </c>
      <c r="C20" s="185" t="s">
        <v>157</v>
      </c>
      <c r="D20" s="186"/>
      <c r="E20" s="186"/>
      <c r="F20" s="187"/>
      <c r="G20" s="187"/>
      <c r="H20" s="187"/>
      <c r="I20" s="187"/>
      <c r="J20" s="299"/>
      <c r="K20" s="182"/>
      <c r="L20" s="182"/>
      <c r="M20" s="168"/>
    </row>
    <row r="21" spans="1:13" ht="14.4" x14ac:dyDescent="0.3">
      <c r="A21" s="282" t="s">
        <v>65</v>
      </c>
      <c r="B21" s="185" t="s">
        <v>119</v>
      </c>
      <c r="C21" s="185" t="s">
        <v>158</v>
      </c>
      <c r="D21" s="186"/>
      <c r="E21" s="186"/>
      <c r="F21" s="187"/>
      <c r="G21" s="187"/>
      <c r="H21" s="187"/>
      <c r="I21" s="187"/>
      <c r="J21" s="299"/>
      <c r="K21" s="182"/>
      <c r="L21" s="182"/>
      <c r="M21" s="168"/>
    </row>
    <row r="22" spans="1:13" ht="14.4" x14ac:dyDescent="0.3">
      <c r="A22" s="282" t="s">
        <v>65</v>
      </c>
      <c r="B22" s="185" t="s">
        <v>121</v>
      </c>
      <c r="C22" s="185" t="s">
        <v>159</v>
      </c>
      <c r="D22" s="186"/>
      <c r="E22" s="186"/>
      <c r="F22" s="187"/>
      <c r="G22" s="187"/>
      <c r="H22" s="187"/>
      <c r="I22" s="187"/>
      <c r="J22" s="299"/>
      <c r="K22" s="182"/>
      <c r="L22" s="182"/>
      <c r="M22" s="168"/>
    </row>
    <row r="23" spans="1:13" ht="14.4" x14ac:dyDescent="0.3">
      <c r="A23" s="282" t="s">
        <v>65</v>
      </c>
      <c r="B23" s="185" t="s">
        <v>123</v>
      </c>
      <c r="C23" s="185" t="s">
        <v>160</v>
      </c>
      <c r="D23" s="186"/>
      <c r="E23" s="186"/>
      <c r="F23" s="187"/>
      <c r="G23" s="187"/>
      <c r="H23" s="187"/>
      <c r="I23" s="187"/>
      <c r="J23" s="299"/>
      <c r="K23" s="182"/>
      <c r="L23" s="182"/>
      <c r="M23" s="168"/>
    </row>
    <row r="24" spans="1:13" ht="14.4" x14ac:dyDescent="0.3">
      <c r="A24" s="282" t="s">
        <v>65</v>
      </c>
      <c r="B24" s="185" t="s">
        <v>125</v>
      </c>
      <c r="C24" s="185" t="s">
        <v>161</v>
      </c>
      <c r="D24" s="186"/>
      <c r="E24" s="186"/>
      <c r="F24" s="187"/>
      <c r="G24" s="187"/>
      <c r="H24" s="187"/>
      <c r="I24" s="187"/>
      <c r="J24" s="299"/>
      <c r="K24" s="182"/>
      <c r="L24" s="182"/>
      <c r="M24" s="168"/>
    </row>
    <row r="25" spans="1:13" thickBot="1" x14ac:dyDescent="0.35">
      <c r="A25" s="284" t="s">
        <v>65</v>
      </c>
      <c r="B25" s="285" t="s">
        <v>151</v>
      </c>
      <c r="C25" s="285" t="s">
        <v>162</v>
      </c>
      <c r="D25" s="286" t="s">
        <v>39</v>
      </c>
      <c r="E25" s="286" t="s">
        <v>39</v>
      </c>
      <c r="F25" s="300" t="s">
        <v>39</v>
      </c>
      <c r="G25" s="300" t="s">
        <v>39</v>
      </c>
      <c r="H25" s="300" t="s">
        <v>39</v>
      </c>
      <c r="I25" s="300" t="s">
        <v>39</v>
      </c>
      <c r="J25" s="301" t="s">
        <v>39</v>
      </c>
      <c r="K25" s="182"/>
      <c r="L25" s="182"/>
      <c r="M25" s="168"/>
    </row>
    <row r="26" spans="1:13" ht="14.4" x14ac:dyDescent="0.3">
      <c r="A26" s="276" t="s">
        <v>61</v>
      </c>
      <c r="B26" s="277" t="s">
        <v>110</v>
      </c>
      <c r="C26" s="277" t="s">
        <v>163</v>
      </c>
      <c r="D26" s="296"/>
      <c r="E26" s="296"/>
      <c r="F26" s="297"/>
      <c r="G26" s="297"/>
      <c r="H26" s="297"/>
      <c r="I26" s="297"/>
      <c r="J26" s="298"/>
      <c r="K26" s="182"/>
      <c r="L26" s="182"/>
      <c r="M26" s="168"/>
    </row>
    <row r="27" spans="1:13" ht="14.4" x14ac:dyDescent="0.3">
      <c r="A27" s="282" t="s">
        <v>61</v>
      </c>
      <c r="B27" s="185" t="s">
        <v>47</v>
      </c>
      <c r="C27" s="185" t="s">
        <v>164</v>
      </c>
      <c r="D27" s="186"/>
      <c r="E27" s="186"/>
      <c r="F27" s="187"/>
      <c r="G27" s="187"/>
      <c r="H27" s="187"/>
      <c r="I27" s="187"/>
      <c r="J27" s="299"/>
      <c r="K27" s="182"/>
      <c r="L27" s="182"/>
      <c r="M27" s="168"/>
    </row>
    <row r="28" spans="1:13" ht="14.4" x14ac:dyDescent="0.3">
      <c r="A28" s="282" t="s">
        <v>61</v>
      </c>
      <c r="B28" s="185" t="s">
        <v>113</v>
      </c>
      <c r="C28" s="185" t="s">
        <v>165</v>
      </c>
      <c r="D28" s="186"/>
      <c r="E28" s="186"/>
      <c r="F28" s="187"/>
      <c r="G28" s="187"/>
      <c r="H28" s="187"/>
      <c r="I28" s="187"/>
      <c r="J28" s="299"/>
      <c r="K28" s="182"/>
      <c r="L28" s="182"/>
      <c r="M28" s="168"/>
    </row>
    <row r="29" spans="1:13" ht="14.4" x14ac:dyDescent="0.3">
      <c r="A29" s="282" t="s">
        <v>61</v>
      </c>
      <c r="B29" s="185" t="s">
        <v>115</v>
      </c>
      <c r="C29" s="185" t="s">
        <v>166</v>
      </c>
      <c r="D29" s="186"/>
      <c r="E29" s="186"/>
      <c r="F29" s="187"/>
      <c r="G29" s="187"/>
      <c r="H29" s="187"/>
      <c r="I29" s="187"/>
      <c r="J29" s="299"/>
      <c r="K29" s="182"/>
      <c r="L29" s="182"/>
      <c r="M29" s="168"/>
    </row>
    <row r="30" spans="1:13" ht="14.4" x14ac:dyDescent="0.3">
      <c r="A30" s="282" t="s">
        <v>61</v>
      </c>
      <c r="B30" s="185" t="s">
        <v>117</v>
      </c>
      <c r="C30" s="185" t="s">
        <v>167</v>
      </c>
      <c r="D30" s="186"/>
      <c r="E30" s="186"/>
      <c r="F30" s="187"/>
      <c r="G30" s="187"/>
      <c r="H30" s="187"/>
      <c r="I30" s="187"/>
      <c r="J30" s="299"/>
      <c r="K30" s="182"/>
      <c r="L30" s="182"/>
      <c r="M30" s="168"/>
    </row>
    <row r="31" spans="1:13" ht="14.4" x14ac:dyDescent="0.3">
      <c r="A31" s="282" t="s">
        <v>61</v>
      </c>
      <c r="B31" s="185" t="s">
        <v>119</v>
      </c>
      <c r="C31" s="185" t="s">
        <v>168</v>
      </c>
      <c r="D31" s="186"/>
      <c r="E31" s="186"/>
      <c r="F31" s="187"/>
      <c r="G31" s="187"/>
      <c r="H31" s="187"/>
      <c r="I31" s="187"/>
      <c r="J31" s="299"/>
      <c r="K31" s="182"/>
      <c r="L31" s="182"/>
      <c r="M31" s="168"/>
    </row>
    <row r="32" spans="1:13" ht="14.4" x14ac:dyDescent="0.3">
      <c r="A32" s="282" t="s">
        <v>61</v>
      </c>
      <c r="B32" s="185" t="s">
        <v>121</v>
      </c>
      <c r="C32" s="185" t="s">
        <v>169</v>
      </c>
      <c r="D32" s="186"/>
      <c r="E32" s="186"/>
      <c r="F32" s="187"/>
      <c r="G32" s="187"/>
      <c r="H32" s="187"/>
      <c r="I32" s="187"/>
      <c r="J32" s="299"/>
      <c r="K32" s="182"/>
      <c r="L32" s="182"/>
      <c r="M32" s="168"/>
    </row>
    <row r="33" spans="1:13" ht="14.4" x14ac:dyDescent="0.3">
      <c r="A33" s="282" t="s">
        <v>61</v>
      </c>
      <c r="B33" s="185" t="s">
        <v>123</v>
      </c>
      <c r="C33" s="185" t="s">
        <v>170</v>
      </c>
      <c r="D33" s="186"/>
      <c r="E33" s="186"/>
      <c r="F33" s="187"/>
      <c r="G33" s="187"/>
      <c r="H33" s="187"/>
      <c r="I33" s="187"/>
      <c r="J33" s="299"/>
      <c r="K33" s="182"/>
      <c r="L33" s="182"/>
      <c r="M33" s="168"/>
    </row>
    <row r="34" spans="1:13" ht="14.4" x14ac:dyDescent="0.3">
      <c r="A34" s="282" t="s">
        <v>61</v>
      </c>
      <c r="B34" s="185" t="s">
        <v>125</v>
      </c>
      <c r="C34" s="185" t="s">
        <v>171</v>
      </c>
      <c r="D34" s="186"/>
      <c r="E34" s="186"/>
      <c r="F34" s="187"/>
      <c r="G34" s="187"/>
      <c r="H34" s="187"/>
      <c r="I34" s="187"/>
      <c r="J34" s="299"/>
      <c r="K34" s="182"/>
      <c r="L34" s="182"/>
      <c r="M34" s="168"/>
    </row>
    <row r="35" spans="1:13" thickBot="1" x14ac:dyDescent="0.35">
      <c r="A35" s="284" t="s">
        <v>61</v>
      </c>
      <c r="B35" s="285" t="s">
        <v>151</v>
      </c>
      <c r="C35" s="285" t="s">
        <v>172</v>
      </c>
      <c r="D35" s="286" t="s">
        <v>39</v>
      </c>
      <c r="E35" s="286" t="s">
        <v>39</v>
      </c>
      <c r="F35" s="300" t="s">
        <v>39</v>
      </c>
      <c r="G35" s="300" t="s">
        <v>39</v>
      </c>
      <c r="H35" s="300" t="s">
        <v>39</v>
      </c>
      <c r="I35" s="300" t="s">
        <v>39</v>
      </c>
      <c r="J35" s="301" t="s">
        <v>39</v>
      </c>
      <c r="K35" s="182"/>
      <c r="L35" s="182"/>
      <c r="M35" s="168"/>
    </row>
    <row r="36" spans="1:13" ht="14.4" x14ac:dyDescent="0.3">
      <c r="A36" s="302" t="s">
        <v>49</v>
      </c>
      <c r="B36" s="275" t="s">
        <v>110</v>
      </c>
      <c r="C36" s="275" t="s">
        <v>173</v>
      </c>
      <c r="D36" s="303">
        <v>5</v>
      </c>
      <c r="E36" s="303">
        <v>5</v>
      </c>
      <c r="F36" s="304">
        <v>5</v>
      </c>
      <c r="G36" s="304">
        <v>5</v>
      </c>
      <c r="H36" s="304">
        <v>5</v>
      </c>
      <c r="I36" s="304">
        <v>5</v>
      </c>
      <c r="J36" s="305">
        <v>5</v>
      </c>
      <c r="K36" s="182"/>
      <c r="L36" s="182"/>
      <c r="M36" s="168"/>
    </row>
    <row r="37" spans="1:13" ht="14.4" x14ac:dyDescent="0.3">
      <c r="A37" s="282" t="s">
        <v>49</v>
      </c>
      <c r="B37" s="185" t="s">
        <v>47</v>
      </c>
      <c r="C37" s="185" t="s">
        <v>174</v>
      </c>
      <c r="D37" s="186">
        <v>8</v>
      </c>
      <c r="E37" s="186">
        <v>8</v>
      </c>
      <c r="F37" s="187">
        <v>8</v>
      </c>
      <c r="G37" s="187">
        <v>8</v>
      </c>
      <c r="H37" s="187">
        <v>8</v>
      </c>
      <c r="I37" s="187">
        <v>8</v>
      </c>
      <c r="J37" s="299">
        <v>8</v>
      </c>
      <c r="K37" s="182"/>
      <c r="L37" s="182"/>
      <c r="M37" s="168"/>
    </row>
    <row r="38" spans="1:13" ht="14.4" x14ac:dyDescent="0.3">
      <c r="A38" s="282" t="s">
        <v>49</v>
      </c>
      <c r="B38" s="185" t="s">
        <v>113</v>
      </c>
      <c r="C38" s="185" t="s">
        <v>175</v>
      </c>
      <c r="D38" s="186">
        <v>12</v>
      </c>
      <c r="E38" s="186">
        <v>12</v>
      </c>
      <c r="F38" s="187">
        <v>12</v>
      </c>
      <c r="G38" s="187">
        <v>12</v>
      </c>
      <c r="H38" s="187">
        <v>12</v>
      </c>
      <c r="I38" s="187">
        <v>12</v>
      </c>
      <c r="J38" s="299">
        <v>12</v>
      </c>
      <c r="K38" s="182"/>
      <c r="L38" s="182"/>
      <c r="M38" s="168"/>
    </row>
    <row r="39" spans="1:13" ht="14.4" x14ac:dyDescent="0.3">
      <c r="A39" s="282" t="s">
        <v>49</v>
      </c>
      <c r="B39" s="185" t="s">
        <v>115</v>
      </c>
      <c r="C39" s="185" t="s">
        <v>176</v>
      </c>
      <c r="D39" s="186">
        <v>12</v>
      </c>
      <c r="E39" s="186">
        <v>12</v>
      </c>
      <c r="F39" s="187">
        <v>12</v>
      </c>
      <c r="G39" s="187">
        <v>12</v>
      </c>
      <c r="H39" s="187">
        <v>12</v>
      </c>
      <c r="I39" s="187">
        <v>12</v>
      </c>
      <c r="J39" s="299">
        <v>12</v>
      </c>
      <c r="K39" s="182"/>
      <c r="L39" s="182"/>
      <c r="M39" s="168"/>
    </row>
    <row r="40" spans="1:13" ht="14.4" x14ac:dyDescent="0.3">
      <c r="A40" s="282" t="s">
        <v>49</v>
      </c>
      <c r="B40" s="185" t="s">
        <v>117</v>
      </c>
      <c r="C40" s="185" t="s">
        <v>177</v>
      </c>
      <c r="D40" s="186"/>
      <c r="E40" s="186"/>
      <c r="F40" s="187"/>
      <c r="G40" s="187"/>
      <c r="H40" s="187"/>
      <c r="I40" s="187"/>
      <c r="J40" s="299"/>
      <c r="K40" s="182"/>
      <c r="L40" s="182"/>
      <c r="M40" s="168"/>
    </row>
    <row r="41" spans="1:13" ht="14.4" x14ac:dyDescent="0.3">
      <c r="A41" s="282" t="s">
        <v>49</v>
      </c>
      <c r="B41" s="185" t="s">
        <v>119</v>
      </c>
      <c r="C41" s="185" t="s">
        <v>178</v>
      </c>
      <c r="D41" s="186"/>
      <c r="E41" s="186"/>
      <c r="F41" s="187"/>
      <c r="G41" s="187"/>
      <c r="H41" s="187"/>
      <c r="I41" s="187"/>
      <c r="J41" s="299"/>
      <c r="K41" s="182"/>
      <c r="L41" s="182"/>
      <c r="M41" s="168"/>
    </row>
    <row r="42" spans="1:13" ht="14.4" x14ac:dyDescent="0.3">
      <c r="A42" s="282" t="s">
        <v>49</v>
      </c>
      <c r="B42" s="185" t="s">
        <v>121</v>
      </c>
      <c r="C42" s="185" t="s">
        <v>179</v>
      </c>
      <c r="D42" s="186"/>
      <c r="E42" s="186"/>
      <c r="F42" s="187"/>
      <c r="G42" s="187"/>
      <c r="H42" s="187"/>
      <c r="I42" s="187"/>
      <c r="J42" s="299"/>
      <c r="K42" s="182"/>
      <c r="L42" s="182"/>
      <c r="M42" s="168"/>
    </row>
    <row r="43" spans="1:13" ht="14.4" x14ac:dyDescent="0.3">
      <c r="A43" s="282" t="s">
        <v>49</v>
      </c>
      <c r="B43" s="185" t="s">
        <v>123</v>
      </c>
      <c r="C43" s="185" t="s">
        <v>180</v>
      </c>
      <c r="D43" s="186"/>
      <c r="E43" s="186"/>
      <c r="F43" s="187"/>
      <c r="G43" s="187"/>
      <c r="H43" s="187"/>
      <c r="I43" s="187"/>
      <c r="J43" s="299"/>
      <c r="K43" s="182"/>
      <c r="L43" s="182"/>
      <c r="M43" s="168"/>
    </row>
    <row r="44" spans="1:13" ht="14.4" x14ac:dyDescent="0.3">
      <c r="A44" s="282" t="s">
        <v>49</v>
      </c>
      <c r="B44" s="185" t="s">
        <v>125</v>
      </c>
      <c r="C44" s="185" t="s">
        <v>181</v>
      </c>
      <c r="D44" s="186"/>
      <c r="E44" s="186"/>
      <c r="F44" s="187"/>
      <c r="G44" s="187"/>
      <c r="H44" s="187"/>
      <c r="I44" s="187"/>
      <c r="J44" s="299"/>
      <c r="K44" s="182"/>
      <c r="L44" s="182"/>
      <c r="M44" s="168"/>
    </row>
    <row r="45" spans="1:13" thickBot="1" x14ac:dyDescent="0.35">
      <c r="A45" s="284" t="s">
        <v>49</v>
      </c>
      <c r="B45" s="285" t="s">
        <v>151</v>
      </c>
      <c r="C45" s="285" t="s">
        <v>182</v>
      </c>
      <c r="D45" s="286" t="s">
        <v>39</v>
      </c>
      <c r="E45" s="286" t="s">
        <v>39</v>
      </c>
      <c r="F45" s="300" t="s">
        <v>39</v>
      </c>
      <c r="G45" s="300" t="s">
        <v>39</v>
      </c>
      <c r="H45" s="300" t="s">
        <v>39</v>
      </c>
      <c r="I45" s="300" t="s">
        <v>39</v>
      </c>
      <c r="J45" s="301" t="s">
        <v>39</v>
      </c>
      <c r="K45" s="182"/>
      <c r="L45" s="182"/>
      <c r="M45" s="168"/>
    </row>
    <row r="46" spans="1:13" thickBot="1" x14ac:dyDescent="0.35">
      <c r="A46" s="168"/>
      <c r="B46" s="168"/>
      <c r="C46" s="168"/>
      <c r="D46" s="168"/>
      <c r="E46" s="168"/>
      <c r="F46" s="182"/>
      <c r="G46" s="182"/>
      <c r="H46" s="182"/>
      <c r="I46" s="182"/>
      <c r="J46" s="182"/>
      <c r="K46" s="182"/>
      <c r="L46" s="182"/>
      <c r="M46" s="168"/>
    </row>
    <row r="47" spans="1:13" ht="17.25" customHeight="1" x14ac:dyDescent="0.3">
      <c r="A47" s="424" t="s">
        <v>183</v>
      </c>
      <c r="B47" s="425"/>
      <c r="C47" s="425"/>
      <c r="D47" s="425"/>
      <c r="E47" s="425"/>
      <c r="F47" s="425"/>
      <c r="G47" s="425"/>
      <c r="H47" s="425"/>
      <c r="I47" s="425"/>
      <c r="J47" s="425"/>
      <c r="K47" s="425"/>
      <c r="L47" s="426"/>
      <c r="M47" s="168"/>
    </row>
    <row r="48" spans="1:13" s="184" customFormat="1" thickBot="1" x14ac:dyDescent="0.35">
      <c r="A48" s="306" t="s">
        <v>9</v>
      </c>
      <c r="B48" s="307" t="s">
        <v>12</v>
      </c>
      <c r="C48" s="308" t="s">
        <v>141</v>
      </c>
      <c r="D48" s="307" t="s">
        <v>13</v>
      </c>
      <c r="E48" s="308" t="s">
        <v>28</v>
      </c>
      <c r="F48" s="308" t="s">
        <v>29</v>
      </c>
      <c r="G48" s="308" t="s">
        <v>30</v>
      </c>
      <c r="H48" s="308" t="s">
        <v>31</v>
      </c>
      <c r="I48" s="308" t="s">
        <v>32</v>
      </c>
      <c r="J48" s="308" t="s">
        <v>33</v>
      </c>
      <c r="K48" s="308" t="s">
        <v>34</v>
      </c>
      <c r="L48" s="309" t="s">
        <v>35</v>
      </c>
      <c r="M48" s="168"/>
    </row>
    <row r="49" spans="1:13" ht="14.4" x14ac:dyDescent="0.3">
      <c r="A49" s="276">
        <f>Setup!A3</f>
        <v>1</v>
      </c>
      <c r="B49" s="277" t="str">
        <f>Setup!D3</f>
        <v>Chattanooga Red Wolves SC</v>
      </c>
      <c r="C49" s="278" t="str">
        <f t="shared" ref="C49:C112" si="0">A49&amp;E49</f>
        <v>1Season</v>
      </c>
      <c r="D49" s="279" t="str">
        <f>Setup!F3</f>
        <v>D</v>
      </c>
      <c r="E49" s="278" t="s">
        <v>110</v>
      </c>
      <c r="F49" s="297"/>
      <c r="G49" s="297"/>
      <c r="H49" s="297"/>
      <c r="I49" s="297"/>
      <c r="J49" s="297"/>
      <c r="K49" s="297"/>
      <c r="L49" s="298"/>
      <c r="M49" s="168"/>
    </row>
    <row r="50" spans="1:13" ht="14.4" x14ac:dyDescent="0.3">
      <c r="A50" s="282">
        <f>Setup!A3</f>
        <v>1</v>
      </c>
      <c r="B50" s="185" t="str">
        <f>Setup!D3</f>
        <v>Chattanooga Red Wolves SC</v>
      </c>
      <c r="C50" s="188" t="str">
        <f t="shared" si="0"/>
        <v>1Group</v>
      </c>
      <c r="D50" s="26" t="str">
        <f>Setup!F3</f>
        <v>D</v>
      </c>
      <c r="E50" s="188" t="s">
        <v>47</v>
      </c>
      <c r="F50" s="187"/>
      <c r="G50" s="187"/>
      <c r="H50" s="187"/>
      <c r="I50" s="187"/>
      <c r="J50" s="187"/>
      <c r="K50" s="187"/>
      <c r="L50" s="299"/>
      <c r="M50" s="168"/>
    </row>
    <row r="51" spans="1:13" ht="14.4" x14ac:dyDescent="0.3">
      <c r="A51" s="282">
        <f>Setup!A3</f>
        <v>1</v>
      </c>
      <c r="B51" s="185" t="str">
        <f>Setup!D3</f>
        <v>Chattanooga Red Wolves SC</v>
      </c>
      <c r="C51" s="188" t="str">
        <f t="shared" si="0"/>
        <v>1Single</v>
      </c>
      <c r="D51" s="26" t="str">
        <f>Setup!F3</f>
        <v>D</v>
      </c>
      <c r="E51" s="188" t="s">
        <v>113</v>
      </c>
      <c r="F51" s="187"/>
      <c r="G51" s="187"/>
      <c r="H51" s="187"/>
      <c r="I51" s="187"/>
      <c r="J51" s="187"/>
      <c r="K51" s="187"/>
      <c r="L51" s="299"/>
      <c r="M51" s="168"/>
    </row>
    <row r="52" spans="1:13" ht="14.4" x14ac:dyDescent="0.3">
      <c r="A52" s="282">
        <f>Setup!A3</f>
        <v>1</v>
      </c>
      <c r="B52" s="185" t="str">
        <f>Setup!D3</f>
        <v>Chattanooga Red Wolves SC</v>
      </c>
      <c r="C52" s="188" t="str">
        <f t="shared" si="0"/>
        <v>1Matchday</v>
      </c>
      <c r="D52" s="26" t="str">
        <f>Setup!F3</f>
        <v>D</v>
      </c>
      <c r="E52" s="188" t="s">
        <v>115</v>
      </c>
      <c r="F52" s="187"/>
      <c r="G52" s="187"/>
      <c r="H52" s="187"/>
      <c r="I52" s="187"/>
      <c r="J52" s="187"/>
      <c r="K52" s="187"/>
      <c r="L52" s="299"/>
      <c r="M52" s="168"/>
    </row>
    <row r="53" spans="1:13" ht="14.4" x14ac:dyDescent="0.3">
      <c r="A53" s="282">
        <f>Setup!A3</f>
        <v>1</v>
      </c>
      <c r="B53" s="185" t="str">
        <f>Setup!D3</f>
        <v>Chattanooga Red Wolves SC</v>
      </c>
      <c r="C53" s="188" t="str">
        <f t="shared" si="0"/>
        <v>1Sponsor</v>
      </c>
      <c r="D53" s="26" t="str">
        <f>Setup!F3</f>
        <v>D</v>
      </c>
      <c r="E53" s="188" t="s">
        <v>117</v>
      </c>
      <c r="F53" s="187"/>
      <c r="G53" s="187"/>
      <c r="H53" s="187"/>
      <c r="I53" s="187"/>
      <c r="J53" s="187"/>
      <c r="K53" s="187"/>
      <c r="L53" s="299"/>
      <c r="M53" s="168"/>
    </row>
    <row r="54" spans="1:13" ht="14.4" x14ac:dyDescent="0.3">
      <c r="A54" s="282">
        <f>Setup!A3</f>
        <v>1</v>
      </c>
      <c r="B54" s="185" t="str">
        <f>Setup!D3</f>
        <v>Chattanooga Red Wolves SC</v>
      </c>
      <c r="C54" s="188" t="str">
        <f t="shared" si="0"/>
        <v>1Comp</v>
      </c>
      <c r="D54" s="26" t="str">
        <f>Setup!F3</f>
        <v>D</v>
      </c>
      <c r="E54" s="188" t="s">
        <v>119</v>
      </c>
      <c r="F54" s="187"/>
      <c r="G54" s="187"/>
      <c r="H54" s="187"/>
      <c r="I54" s="187"/>
      <c r="J54" s="187"/>
      <c r="K54" s="187"/>
      <c r="L54" s="299"/>
      <c r="M54" s="168"/>
    </row>
    <row r="55" spans="1:13" ht="14.4" x14ac:dyDescent="0.3">
      <c r="A55" s="282">
        <f>Setup!A3</f>
        <v>1</v>
      </c>
      <c r="B55" s="185" t="str">
        <f>Setup!D3</f>
        <v>Chattanooga Red Wolves SC</v>
      </c>
      <c r="C55" s="188" t="str">
        <f t="shared" si="0"/>
        <v>1Promo1</v>
      </c>
      <c r="D55" s="26" t="str">
        <f>Setup!F3</f>
        <v>D</v>
      </c>
      <c r="E55" s="188" t="s">
        <v>121</v>
      </c>
      <c r="F55" s="187"/>
      <c r="G55" s="187"/>
      <c r="H55" s="187"/>
      <c r="I55" s="187"/>
      <c r="J55" s="187"/>
      <c r="K55" s="187"/>
      <c r="L55" s="299"/>
      <c r="M55" s="168"/>
    </row>
    <row r="56" spans="1:13" ht="14.4" x14ac:dyDescent="0.3">
      <c r="A56" s="282">
        <f>Setup!A3</f>
        <v>1</v>
      </c>
      <c r="B56" s="185" t="str">
        <f>Setup!D3</f>
        <v>Chattanooga Red Wolves SC</v>
      </c>
      <c r="C56" s="188" t="str">
        <f t="shared" si="0"/>
        <v>1Promo2</v>
      </c>
      <c r="D56" s="26" t="str">
        <f>Setup!F3</f>
        <v>D</v>
      </c>
      <c r="E56" s="188" t="s">
        <v>123</v>
      </c>
      <c r="F56" s="187"/>
      <c r="G56" s="187"/>
      <c r="H56" s="187"/>
      <c r="I56" s="187"/>
      <c r="J56" s="187"/>
      <c r="K56" s="187"/>
      <c r="L56" s="299"/>
      <c r="M56" s="168"/>
    </row>
    <row r="57" spans="1:13" ht="14.4" x14ac:dyDescent="0.3">
      <c r="A57" s="282">
        <f>Setup!A3</f>
        <v>1</v>
      </c>
      <c r="B57" s="185" t="str">
        <f>Setup!D3</f>
        <v>Chattanooga Red Wolves SC</v>
      </c>
      <c r="C57" s="188" t="str">
        <f t="shared" si="0"/>
        <v>1Promo3</v>
      </c>
      <c r="D57" s="26" t="str">
        <f>Setup!F3</f>
        <v>D</v>
      </c>
      <c r="E57" s="188" t="s">
        <v>125</v>
      </c>
      <c r="F57" s="187"/>
      <c r="G57" s="187"/>
      <c r="H57" s="187"/>
      <c r="I57" s="187"/>
      <c r="J57" s="187"/>
      <c r="K57" s="187"/>
      <c r="L57" s="299"/>
      <c r="M57" s="168"/>
    </row>
    <row r="58" spans="1:13" thickBot="1" x14ac:dyDescent="0.35">
      <c r="A58" s="284">
        <f>Setup!A3</f>
        <v>1</v>
      </c>
      <c r="B58" s="285" t="str">
        <f>Setup!D3</f>
        <v>Chattanooga Red Wolves SC</v>
      </c>
      <c r="C58" s="286" t="str">
        <f t="shared" si="0"/>
        <v>1Totals</v>
      </c>
      <c r="D58" s="287" t="str">
        <f>Setup!F3</f>
        <v>D</v>
      </c>
      <c r="E58" s="286" t="s">
        <v>151</v>
      </c>
      <c r="F58" s="300" t="s">
        <v>39</v>
      </c>
      <c r="G58" s="300" t="s">
        <v>39</v>
      </c>
      <c r="H58" s="300" t="s">
        <v>39</v>
      </c>
      <c r="I58" s="300" t="s">
        <v>39</v>
      </c>
      <c r="J58" s="300" t="s">
        <v>39</v>
      </c>
      <c r="K58" s="300" t="s">
        <v>39</v>
      </c>
      <c r="L58" s="301" t="s">
        <v>39</v>
      </c>
      <c r="M58" s="189">
        <f>VLOOKUP(A58,Setup!$A$2:$J$26,2,FALSE())</f>
        <v>46095</v>
      </c>
    </row>
    <row r="59" spans="1:13" ht="14.4" x14ac:dyDescent="0.3">
      <c r="A59" s="276">
        <f>Setup!A4</f>
        <v>2</v>
      </c>
      <c r="B59" s="277" t="str">
        <f>Setup!D4</f>
        <v>New York Cosmos</v>
      </c>
      <c r="C59" s="278" t="str">
        <f t="shared" si="0"/>
        <v>2Season</v>
      </c>
      <c r="D59" s="279" t="str">
        <f>Setup!F4</f>
        <v>D</v>
      </c>
      <c r="E59" s="278" t="s">
        <v>110</v>
      </c>
      <c r="F59" s="310">
        <v>0</v>
      </c>
      <c r="G59" s="310">
        <v>0</v>
      </c>
      <c r="H59" s="310">
        <v>0</v>
      </c>
      <c r="I59" s="310">
        <v>0</v>
      </c>
      <c r="J59" s="310">
        <v>0</v>
      </c>
      <c r="K59" s="310">
        <v>0</v>
      </c>
      <c r="L59" s="311">
        <v>0</v>
      </c>
      <c r="M59" s="168"/>
    </row>
    <row r="60" spans="1:13" ht="14.4" x14ac:dyDescent="0.3">
      <c r="A60" s="282">
        <f>Setup!A4</f>
        <v>2</v>
      </c>
      <c r="B60" s="185" t="str">
        <f>Setup!D4</f>
        <v>New York Cosmos</v>
      </c>
      <c r="C60" s="188" t="str">
        <f t="shared" si="0"/>
        <v>2Group</v>
      </c>
      <c r="D60" s="26" t="str">
        <f>Setup!F4</f>
        <v>D</v>
      </c>
      <c r="E60" s="188" t="s">
        <v>47</v>
      </c>
      <c r="F60" s="187"/>
      <c r="G60" s="187"/>
      <c r="H60" s="187"/>
      <c r="I60" s="187"/>
      <c r="J60" s="187"/>
      <c r="K60" s="187"/>
      <c r="L60" s="299"/>
      <c r="M60" s="168"/>
    </row>
    <row r="61" spans="1:13" ht="14.4" x14ac:dyDescent="0.3">
      <c r="A61" s="282">
        <f>Setup!A4</f>
        <v>2</v>
      </c>
      <c r="B61" s="185" t="str">
        <f>Setup!D4</f>
        <v>New York Cosmos</v>
      </c>
      <c r="C61" s="188" t="str">
        <f t="shared" si="0"/>
        <v>2Single</v>
      </c>
      <c r="D61" s="26" t="str">
        <f>Setup!F4</f>
        <v>D</v>
      </c>
      <c r="E61" s="188" t="s">
        <v>113</v>
      </c>
      <c r="F61" s="187"/>
      <c r="G61" s="187"/>
      <c r="H61" s="187"/>
      <c r="I61" s="187"/>
      <c r="J61" s="187"/>
      <c r="K61" s="187"/>
      <c r="L61" s="299"/>
      <c r="M61" s="168"/>
    </row>
    <row r="62" spans="1:13" ht="14.4" x14ac:dyDescent="0.3">
      <c r="A62" s="282">
        <f>Setup!A4</f>
        <v>2</v>
      </c>
      <c r="B62" s="185" t="str">
        <f>Setup!D4</f>
        <v>New York Cosmos</v>
      </c>
      <c r="C62" s="188" t="str">
        <f t="shared" si="0"/>
        <v>2Matchday</v>
      </c>
      <c r="D62" s="26" t="str">
        <f>Setup!F4</f>
        <v>D</v>
      </c>
      <c r="E62" s="188" t="s">
        <v>115</v>
      </c>
      <c r="F62" s="187"/>
      <c r="G62" s="187"/>
      <c r="H62" s="187"/>
      <c r="I62" s="187"/>
      <c r="J62" s="187"/>
      <c r="K62" s="187"/>
      <c r="L62" s="299"/>
      <c r="M62" s="168"/>
    </row>
    <row r="63" spans="1:13" ht="14.4" x14ac:dyDescent="0.3">
      <c r="A63" s="282">
        <f>Setup!A4</f>
        <v>2</v>
      </c>
      <c r="B63" s="185" t="str">
        <f>Setup!D4</f>
        <v>New York Cosmos</v>
      </c>
      <c r="C63" s="188" t="str">
        <f t="shared" si="0"/>
        <v>2Sponsor</v>
      </c>
      <c r="D63" s="26" t="str">
        <f>Setup!F4</f>
        <v>D</v>
      </c>
      <c r="E63" s="188" t="s">
        <v>117</v>
      </c>
      <c r="F63" s="187"/>
      <c r="G63" s="187"/>
      <c r="H63" s="187"/>
      <c r="I63" s="187"/>
      <c r="J63" s="187"/>
      <c r="K63" s="187"/>
      <c r="L63" s="299"/>
      <c r="M63" s="168"/>
    </row>
    <row r="64" spans="1:13" ht="14.4" x14ac:dyDescent="0.3">
      <c r="A64" s="282">
        <f>Setup!A4</f>
        <v>2</v>
      </c>
      <c r="B64" s="185" t="str">
        <f>Setup!D4</f>
        <v>New York Cosmos</v>
      </c>
      <c r="C64" s="188" t="str">
        <f t="shared" si="0"/>
        <v>2Comp</v>
      </c>
      <c r="D64" s="26" t="str">
        <f>Setup!F4</f>
        <v>D</v>
      </c>
      <c r="E64" s="188" t="s">
        <v>119</v>
      </c>
      <c r="F64" s="187"/>
      <c r="G64" s="187"/>
      <c r="H64" s="187"/>
      <c r="I64" s="187"/>
      <c r="J64" s="187"/>
      <c r="K64" s="187"/>
      <c r="L64" s="299"/>
      <c r="M64" s="168"/>
    </row>
    <row r="65" spans="1:13" ht="14.4" x14ac:dyDescent="0.3">
      <c r="A65" s="282">
        <f>Setup!A4</f>
        <v>2</v>
      </c>
      <c r="B65" s="185" t="str">
        <f>Setup!D4</f>
        <v>New York Cosmos</v>
      </c>
      <c r="C65" s="188" t="str">
        <f t="shared" si="0"/>
        <v>2Promo1</v>
      </c>
      <c r="D65" s="26" t="str">
        <f>Setup!F4</f>
        <v>D</v>
      </c>
      <c r="E65" s="188" t="s">
        <v>121</v>
      </c>
      <c r="F65" s="187"/>
      <c r="G65" s="187"/>
      <c r="H65" s="187"/>
      <c r="I65" s="187"/>
      <c r="J65" s="187"/>
      <c r="K65" s="187"/>
      <c r="L65" s="299"/>
      <c r="M65" s="168"/>
    </row>
    <row r="66" spans="1:13" ht="14.4" x14ac:dyDescent="0.3">
      <c r="A66" s="282">
        <f>Setup!A4</f>
        <v>2</v>
      </c>
      <c r="B66" s="185" t="str">
        <f>Setup!D4</f>
        <v>New York Cosmos</v>
      </c>
      <c r="C66" s="188" t="str">
        <f t="shared" si="0"/>
        <v>2Promo2</v>
      </c>
      <c r="D66" s="26" t="str">
        <f>Setup!F4</f>
        <v>D</v>
      </c>
      <c r="E66" s="188" t="s">
        <v>123</v>
      </c>
      <c r="F66" s="187"/>
      <c r="G66" s="187"/>
      <c r="H66" s="187"/>
      <c r="I66" s="187"/>
      <c r="J66" s="187"/>
      <c r="K66" s="187"/>
      <c r="L66" s="299"/>
      <c r="M66" s="168"/>
    </row>
    <row r="67" spans="1:13" ht="14.4" x14ac:dyDescent="0.3">
      <c r="A67" s="282">
        <f>Setup!A4</f>
        <v>2</v>
      </c>
      <c r="B67" s="185" t="str">
        <f>Setup!D4</f>
        <v>New York Cosmos</v>
      </c>
      <c r="C67" s="188" t="str">
        <f t="shared" si="0"/>
        <v>2Promo3</v>
      </c>
      <c r="D67" s="26" t="str">
        <f>Setup!F4</f>
        <v>D</v>
      </c>
      <c r="E67" s="188" t="s">
        <v>125</v>
      </c>
      <c r="F67" s="187"/>
      <c r="G67" s="187"/>
      <c r="H67" s="187"/>
      <c r="I67" s="187"/>
      <c r="J67" s="187"/>
      <c r="K67" s="187"/>
      <c r="L67" s="299"/>
      <c r="M67" s="168"/>
    </row>
    <row r="68" spans="1:13" thickBot="1" x14ac:dyDescent="0.35">
      <c r="A68" s="284">
        <f>Setup!A4</f>
        <v>2</v>
      </c>
      <c r="B68" s="285" t="str">
        <f>Setup!D4</f>
        <v>New York Cosmos</v>
      </c>
      <c r="C68" s="286" t="str">
        <f t="shared" si="0"/>
        <v>2Totals</v>
      </c>
      <c r="D68" s="287" t="str">
        <f>Setup!F4</f>
        <v>D</v>
      </c>
      <c r="E68" s="286" t="s">
        <v>151</v>
      </c>
      <c r="F68" s="300" t="s">
        <v>39</v>
      </c>
      <c r="G68" s="300" t="s">
        <v>39</v>
      </c>
      <c r="H68" s="300" t="s">
        <v>39</v>
      </c>
      <c r="I68" s="300" t="s">
        <v>39</v>
      </c>
      <c r="J68" s="300" t="s">
        <v>39</v>
      </c>
      <c r="K68" s="300" t="s">
        <v>39</v>
      </c>
      <c r="L68" s="301" t="s">
        <v>39</v>
      </c>
      <c r="M68" s="189">
        <f>VLOOKUP(A68,Setup!$A$2:$J$26,2,FALSE())</f>
        <v>46106</v>
      </c>
    </row>
    <row r="69" spans="1:13" ht="14.4" x14ac:dyDescent="0.3">
      <c r="A69" s="276">
        <f>Setup!A5</f>
        <v>3</v>
      </c>
      <c r="B69" s="277" t="str">
        <f>Setup!D5</f>
        <v>Westchester SC</v>
      </c>
      <c r="C69" s="278" t="str">
        <f t="shared" si="0"/>
        <v>3Season</v>
      </c>
      <c r="D69" s="279" t="str">
        <f>Setup!F5</f>
        <v>D</v>
      </c>
      <c r="E69" s="278" t="s">
        <v>110</v>
      </c>
      <c r="F69" s="310">
        <v>0</v>
      </c>
      <c r="G69" s="310">
        <v>0</v>
      </c>
      <c r="H69" s="310">
        <v>0</v>
      </c>
      <c r="I69" s="310">
        <v>0</v>
      </c>
      <c r="J69" s="310">
        <v>0</v>
      </c>
      <c r="K69" s="310">
        <v>0</v>
      </c>
      <c r="L69" s="311">
        <v>0</v>
      </c>
      <c r="M69" s="168"/>
    </row>
    <row r="70" spans="1:13" ht="14.4" x14ac:dyDescent="0.3">
      <c r="A70" s="282">
        <f>Setup!A5</f>
        <v>3</v>
      </c>
      <c r="B70" s="185" t="str">
        <f>Setup!D5</f>
        <v>Westchester SC</v>
      </c>
      <c r="C70" s="188" t="str">
        <f t="shared" si="0"/>
        <v>3Group</v>
      </c>
      <c r="D70" s="26" t="str">
        <f>Setup!F5</f>
        <v>D</v>
      </c>
      <c r="E70" s="188" t="s">
        <v>47</v>
      </c>
      <c r="F70" s="187"/>
      <c r="G70" s="187"/>
      <c r="H70" s="187"/>
      <c r="I70" s="187"/>
      <c r="J70" s="187"/>
      <c r="K70" s="187"/>
      <c r="L70" s="299"/>
      <c r="M70" s="168"/>
    </row>
    <row r="71" spans="1:13" ht="14.4" x14ac:dyDescent="0.3">
      <c r="A71" s="282">
        <f>Setup!A5</f>
        <v>3</v>
      </c>
      <c r="B71" s="185" t="str">
        <f>Setup!D5</f>
        <v>Westchester SC</v>
      </c>
      <c r="C71" s="188" t="str">
        <f t="shared" si="0"/>
        <v>3Single</v>
      </c>
      <c r="D71" s="26" t="str">
        <f>Setup!F5</f>
        <v>D</v>
      </c>
      <c r="E71" s="188" t="s">
        <v>113</v>
      </c>
      <c r="F71" s="187"/>
      <c r="G71" s="187"/>
      <c r="H71" s="187"/>
      <c r="I71" s="187"/>
      <c r="J71" s="187"/>
      <c r="K71" s="187"/>
      <c r="L71" s="299"/>
      <c r="M71" s="168"/>
    </row>
    <row r="72" spans="1:13" ht="14.4" x14ac:dyDescent="0.3">
      <c r="A72" s="282">
        <f>Setup!A5</f>
        <v>3</v>
      </c>
      <c r="B72" s="185" t="str">
        <f>Setup!D5</f>
        <v>Westchester SC</v>
      </c>
      <c r="C72" s="188" t="str">
        <f t="shared" si="0"/>
        <v>3Matchday</v>
      </c>
      <c r="D72" s="26" t="str">
        <f>Setup!F5</f>
        <v>D</v>
      </c>
      <c r="E72" s="188" t="s">
        <v>115</v>
      </c>
      <c r="F72" s="187"/>
      <c r="G72" s="187"/>
      <c r="H72" s="187"/>
      <c r="I72" s="187"/>
      <c r="J72" s="187"/>
      <c r="K72" s="187"/>
      <c r="L72" s="299"/>
      <c r="M72" s="168"/>
    </row>
    <row r="73" spans="1:13" ht="14.4" x14ac:dyDescent="0.3">
      <c r="A73" s="282">
        <f>Setup!A5</f>
        <v>3</v>
      </c>
      <c r="B73" s="185" t="str">
        <f>Setup!D5</f>
        <v>Westchester SC</v>
      </c>
      <c r="C73" s="188" t="str">
        <f t="shared" si="0"/>
        <v>3Sponsor</v>
      </c>
      <c r="D73" s="26" t="str">
        <f>Setup!F5</f>
        <v>D</v>
      </c>
      <c r="E73" s="188" t="s">
        <v>117</v>
      </c>
      <c r="F73" s="187"/>
      <c r="G73" s="187"/>
      <c r="H73" s="187"/>
      <c r="I73" s="187"/>
      <c r="J73" s="187"/>
      <c r="K73" s="187"/>
      <c r="L73" s="299"/>
      <c r="M73" s="168"/>
    </row>
    <row r="74" spans="1:13" ht="14.4" x14ac:dyDescent="0.3">
      <c r="A74" s="282">
        <f>Setup!A5</f>
        <v>3</v>
      </c>
      <c r="B74" s="185" t="str">
        <f>Setup!D5</f>
        <v>Westchester SC</v>
      </c>
      <c r="C74" s="188" t="str">
        <f t="shared" si="0"/>
        <v>3Comp</v>
      </c>
      <c r="D74" s="26" t="str">
        <f>Setup!F5</f>
        <v>D</v>
      </c>
      <c r="E74" s="188" t="s">
        <v>119</v>
      </c>
      <c r="F74" s="187"/>
      <c r="G74" s="187"/>
      <c r="H74" s="187"/>
      <c r="I74" s="187"/>
      <c r="J74" s="187"/>
      <c r="K74" s="187"/>
      <c r="L74" s="299"/>
      <c r="M74" s="168"/>
    </row>
    <row r="75" spans="1:13" ht="14.4" x14ac:dyDescent="0.3">
      <c r="A75" s="282">
        <f>Setup!A5</f>
        <v>3</v>
      </c>
      <c r="B75" s="185" t="str">
        <f>Setup!D5</f>
        <v>Westchester SC</v>
      </c>
      <c r="C75" s="188" t="str">
        <f t="shared" si="0"/>
        <v>3Promo1</v>
      </c>
      <c r="D75" s="26" t="str">
        <f>Setup!F5</f>
        <v>D</v>
      </c>
      <c r="E75" s="188" t="s">
        <v>121</v>
      </c>
      <c r="F75" s="187"/>
      <c r="G75" s="187"/>
      <c r="H75" s="187"/>
      <c r="I75" s="187"/>
      <c r="J75" s="187"/>
      <c r="K75" s="187"/>
      <c r="L75" s="299"/>
      <c r="M75" s="168"/>
    </row>
    <row r="76" spans="1:13" ht="14.4" x14ac:dyDescent="0.3">
      <c r="A76" s="282">
        <f>Setup!A5</f>
        <v>3</v>
      </c>
      <c r="B76" s="185" t="str">
        <f>Setup!D5</f>
        <v>Westchester SC</v>
      </c>
      <c r="C76" s="188" t="str">
        <f t="shared" si="0"/>
        <v>3Promo2</v>
      </c>
      <c r="D76" s="26" t="str">
        <f>Setup!F5</f>
        <v>D</v>
      </c>
      <c r="E76" s="188" t="s">
        <v>123</v>
      </c>
      <c r="F76" s="187"/>
      <c r="G76" s="187"/>
      <c r="H76" s="187"/>
      <c r="I76" s="187"/>
      <c r="J76" s="187"/>
      <c r="K76" s="187"/>
      <c r="L76" s="299"/>
      <c r="M76" s="168"/>
    </row>
    <row r="77" spans="1:13" ht="14.4" x14ac:dyDescent="0.3">
      <c r="A77" s="282">
        <f>Setup!A5</f>
        <v>3</v>
      </c>
      <c r="B77" s="185" t="str">
        <f>Setup!D5</f>
        <v>Westchester SC</v>
      </c>
      <c r="C77" s="188" t="str">
        <f t="shared" si="0"/>
        <v>3Promo3</v>
      </c>
      <c r="D77" s="26" t="str">
        <f>Setup!F5</f>
        <v>D</v>
      </c>
      <c r="E77" s="188" t="s">
        <v>125</v>
      </c>
      <c r="F77" s="187"/>
      <c r="G77" s="187"/>
      <c r="H77" s="187"/>
      <c r="I77" s="187"/>
      <c r="J77" s="187"/>
      <c r="K77" s="187"/>
      <c r="L77" s="299"/>
      <c r="M77" s="168"/>
    </row>
    <row r="78" spans="1:13" thickBot="1" x14ac:dyDescent="0.35">
      <c r="A78" s="284">
        <f>Setup!A5</f>
        <v>3</v>
      </c>
      <c r="B78" s="285" t="str">
        <f>Setup!D5</f>
        <v>Westchester SC</v>
      </c>
      <c r="C78" s="286" t="str">
        <f t="shared" si="0"/>
        <v>3Totals</v>
      </c>
      <c r="D78" s="287" t="str">
        <f>Setup!F5</f>
        <v>D</v>
      </c>
      <c r="E78" s="286" t="s">
        <v>151</v>
      </c>
      <c r="F78" s="300" t="s">
        <v>39</v>
      </c>
      <c r="G78" s="300" t="s">
        <v>39</v>
      </c>
      <c r="H78" s="300" t="s">
        <v>39</v>
      </c>
      <c r="I78" s="300" t="s">
        <v>39</v>
      </c>
      <c r="J78" s="300" t="s">
        <v>39</v>
      </c>
      <c r="K78" s="300" t="s">
        <v>39</v>
      </c>
      <c r="L78" s="301" t="s">
        <v>39</v>
      </c>
      <c r="M78" s="189">
        <f>VLOOKUP(A78,Setup!$A$2:$J$26,2,FALSE())</f>
        <v>46110</v>
      </c>
    </row>
    <row r="79" spans="1:13" ht="14.4" x14ac:dyDescent="0.3">
      <c r="A79" s="276">
        <f>Setup!A6</f>
        <v>4</v>
      </c>
      <c r="B79" s="277" t="str">
        <f>Setup!D6</f>
        <v>Richmond Kickers</v>
      </c>
      <c r="C79" s="278" t="str">
        <f t="shared" si="0"/>
        <v>4Season</v>
      </c>
      <c r="D79" s="279" t="str">
        <f>Setup!F6</f>
        <v>C</v>
      </c>
      <c r="E79" s="278" t="s">
        <v>110</v>
      </c>
      <c r="F79" s="297"/>
      <c r="G79" s="297"/>
      <c r="H79" s="297"/>
      <c r="I79" s="297"/>
      <c r="J79" s="297"/>
      <c r="K79" s="297"/>
      <c r="L79" s="298"/>
      <c r="M79" s="168"/>
    </row>
    <row r="80" spans="1:13" ht="14.4" x14ac:dyDescent="0.3">
      <c r="A80" s="282">
        <f>Setup!A6</f>
        <v>4</v>
      </c>
      <c r="B80" s="185" t="str">
        <f>Setup!D6</f>
        <v>Richmond Kickers</v>
      </c>
      <c r="C80" s="188" t="str">
        <f t="shared" si="0"/>
        <v>4Group</v>
      </c>
      <c r="D80" s="26" t="str">
        <f>Setup!F6</f>
        <v>C</v>
      </c>
      <c r="E80" s="188" t="s">
        <v>47</v>
      </c>
      <c r="F80" s="187"/>
      <c r="G80" s="187"/>
      <c r="H80" s="187"/>
      <c r="I80" s="187"/>
      <c r="J80" s="187"/>
      <c r="K80" s="187"/>
      <c r="L80" s="299"/>
      <c r="M80" s="168"/>
    </row>
    <row r="81" spans="1:13" ht="14.4" x14ac:dyDescent="0.3">
      <c r="A81" s="282">
        <f>Setup!A6</f>
        <v>4</v>
      </c>
      <c r="B81" s="185" t="str">
        <f>Setup!D6</f>
        <v>Richmond Kickers</v>
      </c>
      <c r="C81" s="188" t="str">
        <f t="shared" si="0"/>
        <v>4Single</v>
      </c>
      <c r="D81" s="26" t="str">
        <f>Setup!F6</f>
        <v>C</v>
      </c>
      <c r="E81" s="188" t="s">
        <v>113</v>
      </c>
      <c r="F81" s="187"/>
      <c r="G81" s="187"/>
      <c r="H81" s="187"/>
      <c r="I81" s="187"/>
      <c r="J81" s="187"/>
      <c r="K81" s="187"/>
      <c r="L81" s="299"/>
      <c r="M81" s="168"/>
    </row>
    <row r="82" spans="1:13" ht="14.4" x14ac:dyDescent="0.3">
      <c r="A82" s="282">
        <f>Setup!A6</f>
        <v>4</v>
      </c>
      <c r="B82" s="185" t="str">
        <f>Setup!D6</f>
        <v>Richmond Kickers</v>
      </c>
      <c r="C82" s="188" t="str">
        <f t="shared" si="0"/>
        <v>4Matchday</v>
      </c>
      <c r="D82" s="26" t="str">
        <f>Setup!F6</f>
        <v>C</v>
      </c>
      <c r="E82" s="188" t="s">
        <v>115</v>
      </c>
      <c r="F82" s="187"/>
      <c r="G82" s="187"/>
      <c r="H82" s="187"/>
      <c r="I82" s="187"/>
      <c r="J82" s="187"/>
      <c r="K82" s="187"/>
      <c r="L82" s="299"/>
      <c r="M82" s="168"/>
    </row>
    <row r="83" spans="1:13" ht="14.4" x14ac:dyDescent="0.3">
      <c r="A83" s="282">
        <f>Setup!A6</f>
        <v>4</v>
      </c>
      <c r="B83" s="185" t="str">
        <f>Setup!D6</f>
        <v>Richmond Kickers</v>
      </c>
      <c r="C83" s="188" t="str">
        <f t="shared" si="0"/>
        <v>4Sponsor</v>
      </c>
      <c r="D83" s="26" t="str">
        <f>Setup!F6</f>
        <v>C</v>
      </c>
      <c r="E83" s="188" t="s">
        <v>117</v>
      </c>
      <c r="F83" s="187"/>
      <c r="G83" s="187"/>
      <c r="H83" s="187"/>
      <c r="I83" s="187"/>
      <c r="J83" s="187"/>
      <c r="K83" s="187"/>
      <c r="L83" s="299"/>
      <c r="M83" s="168"/>
    </row>
    <row r="84" spans="1:13" ht="14.4" x14ac:dyDescent="0.3">
      <c r="A84" s="282">
        <f>Setup!A6</f>
        <v>4</v>
      </c>
      <c r="B84" s="185" t="str">
        <f>Setup!D6</f>
        <v>Richmond Kickers</v>
      </c>
      <c r="C84" s="188" t="str">
        <f t="shared" si="0"/>
        <v>4Comp</v>
      </c>
      <c r="D84" s="26" t="str">
        <f>Setup!F6</f>
        <v>C</v>
      </c>
      <c r="E84" s="188" t="s">
        <v>119</v>
      </c>
      <c r="F84" s="187"/>
      <c r="G84" s="187"/>
      <c r="H84" s="187"/>
      <c r="I84" s="187"/>
      <c r="J84" s="187"/>
      <c r="K84" s="187"/>
      <c r="L84" s="299"/>
      <c r="M84" s="168"/>
    </row>
    <row r="85" spans="1:13" ht="14.4" x14ac:dyDescent="0.3">
      <c r="A85" s="282">
        <f>Setup!A6</f>
        <v>4</v>
      </c>
      <c r="B85" s="185" t="str">
        <f>Setup!D6</f>
        <v>Richmond Kickers</v>
      </c>
      <c r="C85" s="188" t="str">
        <f t="shared" si="0"/>
        <v>4Promo1</v>
      </c>
      <c r="D85" s="26" t="str">
        <f>Setup!F6</f>
        <v>C</v>
      </c>
      <c r="E85" s="188" t="s">
        <v>121</v>
      </c>
      <c r="F85" s="187"/>
      <c r="G85" s="187"/>
      <c r="H85" s="187"/>
      <c r="I85" s="187"/>
      <c r="J85" s="187"/>
      <c r="K85" s="187"/>
      <c r="L85" s="299"/>
      <c r="M85" s="168"/>
    </row>
    <row r="86" spans="1:13" ht="14.4" x14ac:dyDescent="0.3">
      <c r="A86" s="282">
        <f>Setup!A6</f>
        <v>4</v>
      </c>
      <c r="B86" s="185" t="str">
        <f>Setup!D6</f>
        <v>Richmond Kickers</v>
      </c>
      <c r="C86" s="188" t="str">
        <f t="shared" si="0"/>
        <v>4Promo2</v>
      </c>
      <c r="D86" s="26" t="str">
        <f>Setup!F6</f>
        <v>C</v>
      </c>
      <c r="E86" s="188" t="s">
        <v>123</v>
      </c>
      <c r="F86" s="187"/>
      <c r="G86" s="187"/>
      <c r="H86" s="187"/>
      <c r="I86" s="187"/>
      <c r="J86" s="187"/>
      <c r="K86" s="187"/>
      <c r="L86" s="299"/>
      <c r="M86" s="168"/>
    </row>
    <row r="87" spans="1:13" ht="14.4" x14ac:dyDescent="0.3">
      <c r="A87" s="282">
        <f>Setup!A6</f>
        <v>4</v>
      </c>
      <c r="B87" s="185" t="str">
        <f>Setup!D6</f>
        <v>Richmond Kickers</v>
      </c>
      <c r="C87" s="188" t="str">
        <f t="shared" si="0"/>
        <v>4Promo3</v>
      </c>
      <c r="D87" s="26" t="str">
        <f>Setup!F6</f>
        <v>C</v>
      </c>
      <c r="E87" s="188" t="s">
        <v>125</v>
      </c>
      <c r="F87" s="187"/>
      <c r="G87" s="187"/>
      <c r="H87" s="187"/>
      <c r="I87" s="187"/>
      <c r="J87" s="187"/>
      <c r="K87" s="187"/>
      <c r="L87" s="299"/>
      <c r="M87" s="168"/>
    </row>
    <row r="88" spans="1:13" thickBot="1" x14ac:dyDescent="0.35">
      <c r="A88" s="284">
        <f>Setup!A6</f>
        <v>4</v>
      </c>
      <c r="B88" s="285" t="str">
        <f>Setup!D6</f>
        <v>Richmond Kickers</v>
      </c>
      <c r="C88" s="286" t="str">
        <f t="shared" si="0"/>
        <v>4Totals</v>
      </c>
      <c r="D88" s="287" t="str">
        <f>Setup!F6</f>
        <v>C</v>
      </c>
      <c r="E88" s="286" t="s">
        <v>151</v>
      </c>
      <c r="F88" s="300" t="s">
        <v>39</v>
      </c>
      <c r="G88" s="300" t="s">
        <v>39</v>
      </c>
      <c r="H88" s="300" t="s">
        <v>39</v>
      </c>
      <c r="I88" s="300" t="s">
        <v>39</v>
      </c>
      <c r="J88" s="300" t="s">
        <v>39</v>
      </c>
      <c r="K88" s="300" t="s">
        <v>39</v>
      </c>
      <c r="L88" s="301" t="s">
        <v>39</v>
      </c>
      <c r="M88" s="189">
        <f>VLOOKUP(A88,Setup!$A$2:$J$26,2,FALSE())</f>
        <v>46151</v>
      </c>
    </row>
    <row r="89" spans="1:13" ht="14.4" x14ac:dyDescent="0.3">
      <c r="A89" s="276">
        <f>Setup!A7</f>
        <v>5</v>
      </c>
      <c r="B89" s="277" t="str">
        <f>Setup!D7</f>
        <v>Forward Madison FC</v>
      </c>
      <c r="C89" s="278" t="str">
        <f t="shared" si="0"/>
        <v>5Season</v>
      </c>
      <c r="D89" s="279" t="str">
        <f>Setup!F7</f>
        <v>A</v>
      </c>
      <c r="E89" s="278" t="s">
        <v>110</v>
      </c>
      <c r="F89" s="297"/>
      <c r="G89" s="297"/>
      <c r="H89" s="297"/>
      <c r="I89" s="297"/>
      <c r="J89" s="297"/>
      <c r="K89" s="297"/>
      <c r="L89" s="298"/>
      <c r="M89" s="168"/>
    </row>
    <row r="90" spans="1:13" ht="14.4" x14ac:dyDescent="0.3">
      <c r="A90" s="282">
        <f>Setup!A7</f>
        <v>5</v>
      </c>
      <c r="B90" s="185" t="str">
        <f>Setup!D7</f>
        <v>Forward Madison FC</v>
      </c>
      <c r="C90" s="188" t="str">
        <f t="shared" si="0"/>
        <v>5Group</v>
      </c>
      <c r="D90" s="26" t="str">
        <f>Setup!F7</f>
        <v>A</v>
      </c>
      <c r="E90" s="188" t="s">
        <v>47</v>
      </c>
      <c r="F90" s="187"/>
      <c r="G90" s="187"/>
      <c r="H90" s="187"/>
      <c r="I90" s="187"/>
      <c r="J90" s="187"/>
      <c r="K90" s="187"/>
      <c r="L90" s="299"/>
      <c r="M90" s="168"/>
    </row>
    <row r="91" spans="1:13" ht="14.4" x14ac:dyDescent="0.3">
      <c r="A91" s="282">
        <f>Setup!A7</f>
        <v>5</v>
      </c>
      <c r="B91" s="185" t="str">
        <f>Setup!D7</f>
        <v>Forward Madison FC</v>
      </c>
      <c r="C91" s="188" t="str">
        <f t="shared" si="0"/>
        <v>5Single</v>
      </c>
      <c r="D91" s="26" t="str">
        <f>Setup!F7</f>
        <v>A</v>
      </c>
      <c r="E91" s="188" t="s">
        <v>113</v>
      </c>
      <c r="F91" s="187"/>
      <c r="G91" s="187"/>
      <c r="H91" s="187"/>
      <c r="I91" s="187"/>
      <c r="J91" s="187"/>
      <c r="K91" s="187"/>
      <c r="L91" s="299"/>
      <c r="M91" s="168"/>
    </row>
    <row r="92" spans="1:13" ht="14.4" x14ac:dyDescent="0.3">
      <c r="A92" s="282">
        <f>Setup!A7</f>
        <v>5</v>
      </c>
      <c r="B92" s="185" t="str">
        <f>Setup!D7</f>
        <v>Forward Madison FC</v>
      </c>
      <c r="C92" s="188" t="str">
        <f t="shared" si="0"/>
        <v>5Matchday</v>
      </c>
      <c r="D92" s="26" t="str">
        <f>Setup!F7</f>
        <v>A</v>
      </c>
      <c r="E92" s="188" t="s">
        <v>115</v>
      </c>
      <c r="F92" s="187"/>
      <c r="G92" s="187"/>
      <c r="H92" s="187"/>
      <c r="I92" s="187"/>
      <c r="J92" s="187"/>
      <c r="K92" s="187"/>
      <c r="L92" s="299"/>
      <c r="M92" s="168"/>
    </row>
    <row r="93" spans="1:13" ht="14.4" x14ac:dyDescent="0.3">
      <c r="A93" s="282">
        <f>Setup!A7</f>
        <v>5</v>
      </c>
      <c r="B93" s="185" t="str">
        <f>Setup!D7</f>
        <v>Forward Madison FC</v>
      </c>
      <c r="C93" s="188" t="str">
        <f t="shared" si="0"/>
        <v>5Sponsor</v>
      </c>
      <c r="D93" s="26" t="str">
        <f>Setup!F7</f>
        <v>A</v>
      </c>
      <c r="E93" s="188" t="s">
        <v>117</v>
      </c>
      <c r="F93" s="187"/>
      <c r="G93" s="187"/>
      <c r="H93" s="187"/>
      <c r="I93" s="187"/>
      <c r="J93" s="187"/>
      <c r="K93" s="187"/>
      <c r="L93" s="299"/>
      <c r="M93" s="168"/>
    </row>
    <row r="94" spans="1:13" ht="14.4" x14ac:dyDescent="0.3">
      <c r="A94" s="282">
        <f>Setup!A7</f>
        <v>5</v>
      </c>
      <c r="B94" s="185" t="str">
        <f>Setup!D7</f>
        <v>Forward Madison FC</v>
      </c>
      <c r="C94" s="188" t="str">
        <f t="shared" si="0"/>
        <v>5Comp</v>
      </c>
      <c r="D94" s="26" t="str">
        <f>Setup!F7</f>
        <v>A</v>
      </c>
      <c r="E94" s="188" t="s">
        <v>119</v>
      </c>
      <c r="F94" s="187"/>
      <c r="G94" s="187"/>
      <c r="H94" s="187"/>
      <c r="I94" s="187"/>
      <c r="J94" s="187"/>
      <c r="K94" s="187"/>
      <c r="L94" s="299"/>
      <c r="M94" s="168"/>
    </row>
    <row r="95" spans="1:13" ht="14.4" x14ac:dyDescent="0.3">
      <c r="A95" s="282">
        <f>Setup!A7</f>
        <v>5</v>
      </c>
      <c r="B95" s="185" t="str">
        <f>Setup!D7</f>
        <v>Forward Madison FC</v>
      </c>
      <c r="C95" s="188" t="str">
        <f t="shared" si="0"/>
        <v>5Promo1</v>
      </c>
      <c r="D95" s="26" t="str">
        <f>Setup!F7</f>
        <v>A</v>
      </c>
      <c r="E95" s="188" t="s">
        <v>121</v>
      </c>
      <c r="F95" s="187"/>
      <c r="G95" s="187"/>
      <c r="H95" s="187"/>
      <c r="I95" s="187"/>
      <c r="J95" s="187"/>
      <c r="K95" s="187"/>
      <c r="L95" s="299"/>
      <c r="M95" s="168"/>
    </row>
    <row r="96" spans="1:13" ht="14.4" x14ac:dyDescent="0.3">
      <c r="A96" s="282">
        <f>Setup!A7</f>
        <v>5</v>
      </c>
      <c r="B96" s="185" t="str">
        <f>Setup!D7</f>
        <v>Forward Madison FC</v>
      </c>
      <c r="C96" s="188" t="str">
        <f t="shared" si="0"/>
        <v>5Promo2</v>
      </c>
      <c r="D96" s="26" t="str">
        <f>Setup!F7</f>
        <v>A</v>
      </c>
      <c r="E96" s="188" t="s">
        <v>123</v>
      </c>
      <c r="F96" s="187"/>
      <c r="G96" s="187"/>
      <c r="H96" s="187"/>
      <c r="I96" s="187"/>
      <c r="J96" s="187"/>
      <c r="K96" s="187"/>
      <c r="L96" s="299"/>
      <c r="M96" s="168"/>
    </row>
    <row r="97" spans="1:13" ht="14.4" x14ac:dyDescent="0.3">
      <c r="A97" s="282">
        <f>Setup!A7</f>
        <v>5</v>
      </c>
      <c r="B97" s="185" t="str">
        <f>Setup!D7</f>
        <v>Forward Madison FC</v>
      </c>
      <c r="C97" s="188" t="str">
        <f t="shared" si="0"/>
        <v>5Promo3</v>
      </c>
      <c r="D97" s="26" t="str">
        <f>Setup!F7</f>
        <v>A</v>
      </c>
      <c r="E97" s="188" t="s">
        <v>125</v>
      </c>
      <c r="F97" s="187"/>
      <c r="G97" s="187"/>
      <c r="H97" s="187"/>
      <c r="I97" s="187"/>
      <c r="J97" s="187"/>
      <c r="K97" s="187"/>
      <c r="L97" s="299"/>
      <c r="M97" s="168"/>
    </row>
    <row r="98" spans="1:13" thickBot="1" x14ac:dyDescent="0.35">
      <c r="A98" s="284">
        <f>Setup!A7</f>
        <v>5</v>
      </c>
      <c r="B98" s="285" t="str">
        <f>Setup!D7</f>
        <v>Forward Madison FC</v>
      </c>
      <c r="C98" s="286" t="str">
        <f t="shared" si="0"/>
        <v>5Totals</v>
      </c>
      <c r="D98" s="287" t="str">
        <f>Setup!F7</f>
        <v>A</v>
      </c>
      <c r="E98" s="286" t="s">
        <v>151</v>
      </c>
      <c r="F98" s="300" t="s">
        <v>39</v>
      </c>
      <c r="G98" s="300" t="s">
        <v>39</v>
      </c>
      <c r="H98" s="300" t="s">
        <v>39</v>
      </c>
      <c r="I98" s="300" t="s">
        <v>39</v>
      </c>
      <c r="J98" s="300" t="s">
        <v>39</v>
      </c>
      <c r="K98" s="300" t="s">
        <v>39</v>
      </c>
      <c r="L98" s="301" t="s">
        <v>39</v>
      </c>
      <c r="M98" s="189">
        <f>VLOOKUP(A98,Setup!$A$2:$J$26,2,FALSE())</f>
        <v>46176</v>
      </c>
    </row>
    <row r="99" spans="1:13" ht="14.4" x14ac:dyDescent="0.3">
      <c r="A99" s="276">
        <f>Setup!A8</f>
        <v>6</v>
      </c>
      <c r="B99" s="277" t="str">
        <f>Setup!D8</f>
        <v>Loudoun United FC</v>
      </c>
      <c r="C99" s="278" t="str">
        <f t="shared" si="0"/>
        <v>6Season</v>
      </c>
      <c r="D99" s="279" t="str">
        <f>Setup!F8</f>
        <v>C</v>
      </c>
      <c r="E99" s="278" t="s">
        <v>110</v>
      </c>
      <c r="F99" s="310"/>
      <c r="G99" s="310"/>
      <c r="H99" s="310"/>
      <c r="I99" s="310"/>
      <c r="J99" s="310"/>
      <c r="K99" s="310"/>
      <c r="L99" s="311"/>
      <c r="M99" s="168"/>
    </row>
    <row r="100" spans="1:13" ht="14.4" x14ac:dyDescent="0.3">
      <c r="A100" s="282">
        <f>Setup!A8</f>
        <v>6</v>
      </c>
      <c r="B100" s="185" t="str">
        <f>Setup!D8</f>
        <v>Loudoun United FC</v>
      </c>
      <c r="C100" s="188" t="str">
        <f t="shared" si="0"/>
        <v>6Group</v>
      </c>
      <c r="D100" s="26" t="str">
        <f>Setup!F8</f>
        <v>C</v>
      </c>
      <c r="E100" s="188" t="s">
        <v>47</v>
      </c>
      <c r="F100" s="187"/>
      <c r="G100" s="187"/>
      <c r="H100" s="187"/>
      <c r="I100" s="187"/>
      <c r="J100" s="187"/>
      <c r="K100" s="187"/>
      <c r="L100" s="299"/>
      <c r="M100" s="168"/>
    </row>
    <row r="101" spans="1:13" ht="14.4" x14ac:dyDescent="0.3">
      <c r="A101" s="282">
        <f>Setup!A8</f>
        <v>6</v>
      </c>
      <c r="B101" s="185" t="str">
        <f>Setup!D8</f>
        <v>Loudoun United FC</v>
      </c>
      <c r="C101" s="188" t="str">
        <f t="shared" si="0"/>
        <v>6Single</v>
      </c>
      <c r="D101" s="26" t="str">
        <f>Setup!F8</f>
        <v>C</v>
      </c>
      <c r="E101" s="188" t="s">
        <v>113</v>
      </c>
      <c r="F101" s="187"/>
      <c r="G101" s="187"/>
      <c r="H101" s="187"/>
      <c r="I101" s="187"/>
      <c r="J101" s="187"/>
      <c r="K101" s="187"/>
      <c r="L101" s="299"/>
      <c r="M101" s="168"/>
    </row>
    <row r="102" spans="1:13" ht="14.4" x14ac:dyDescent="0.3">
      <c r="A102" s="282">
        <f>Setup!A8</f>
        <v>6</v>
      </c>
      <c r="B102" s="185" t="str">
        <f>Setup!D8</f>
        <v>Loudoun United FC</v>
      </c>
      <c r="C102" s="188" t="str">
        <f t="shared" si="0"/>
        <v>6Matchday</v>
      </c>
      <c r="D102" s="26" t="str">
        <f>Setup!F8</f>
        <v>C</v>
      </c>
      <c r="E102" s="188" t="s">
        <v>115</v>
      </c>
      <c r="F102" s="187"/>
      <c r="G102" s="187"/>
      <c r="H102" s="187"/>
      <c r="I102" s="187"/>
      <c r="J102" s="187"/>
      <c r="K102" s="187"/>
      <c r="L102" s="299"/>
      <c r="M102" s="168"/>
    </row>
    <row r="103" spans="1:13" ht="14.4" x14ac:dyDescent="0.3">
      <c r="A103" s="282">
        <f>Setup!A8</f>
        <v>6</v>
      </c>
      <c r="B103" s="185" t="str">
        <f>Setup!D8</f>
        <v>Loudoun United FC</v>
      </c>
      <c r="C103" s="188" t="str">
        <f t="shared" si="0"/>
        <v>6Sponsor</v>
      </c>
      <c r="D103" s="26" t="str">
        <f>Setup!F8</f>
        <v>C</v>
      </c>
      <c r="E103" s="188" t="s">
        <v>117</v>
      </c>
      <c r="F103" s="187"/>
      <c r="G103" s="187"/>
      <c r="H103" s="187"/>
      <c r="I103" s="187"/>
      <c r="J103" s="187"/>
      <c r="K103" s="187"/>
      <c r="L103" s="299"/>
      <c r="M103" s="168"/>
    </row>
    <row r="104" spans="1:13" ht="14.4" x14ac:dyDescent="0.3">
      <c r="A104" s="282">
        <f>Setup!A8</f>
        <v>6</v>
      </c>
      <c r="B104" s="185" t="str">
        <f>Setup!D8</f>
        <v>Loudoun United FC</v>
      </c>
      <c r="C104" s="188" t="str">
        <f t="shared" si="0"/>
        <v>6Comp</v>
      </c>
      <c r="D104" s="26" t="str">
        <f>Setup!F8</f>
        <v>C</v>
      </c>
      <c r="E104" s="188" t="s">
        <v>119</v>
      </c>
      <c r="F104" s="187"/>
      <c r="G104" s="187"/>
      <c r="H104" s="187"/>
      <c r="I104" s="187"/>
      <c r="J104" s="187"/>
      <c r="K104" s="187"/>
      <c r="L104" s="299"/>
      <c r="M104" s="168"/>
    </row>
    <row r="105" spans="1:13" ht="14.4" x14ac:dyDescent="0.3">
      <c r="A105" s="282">
        <f>Setup!A8</f>
        <v>6</v>
      </c>
      <c r="B105" s="185" t="str">
        <f>Setup!D8</f>
        <v>Loudoun United FC</v>
      </c>
      <c r="C105" s="188" t="str">
        <f t="shared" si="0"/>
        <v>6Promo1</v>
      </c>
      <c r="D105" s="26" t="str">
        <f>Setup!F8</f>
        <v>C</v>
      </c>
      <c r="E105" s="188" t="s">
        <v>121</v>
      </c>
      <c r="F105" s="187"/>
      <c r="G105" s="187"/>
      <c r="H105" s="187"/>
      <c r="I105" s="187"/>
      <c r="J105" s="187"/>
      <c r="K105" s="187"/>
      <c r="L105" s="299"/>
      <c r="M105" s="168"/>
    </row>
    <row r="106" spans="1:13" ht="14.4" x14ac:dyDescent="0.3">
      <c r="A106" s="282">
        <f>Setup!A8</f>
        <v>6</v>
      </c>
      <c r="B106" s="185" t="str">
        <f>Setup!D8</f>
        <v>Loudoun United FC</v>
      </c>
      <c r="C106" s="188" t="str">
        <f t="shared" si="0"/>
        <v>6Promo2</v>
      </c>
      <c r="D106" s="26" t="str">
        <f>Setup!F8</f>
        <v>C</v>
      </c>
      <c r="E106" s="188" t="s">
        <v>123</v>
      </c>
      <c r="F106" s="187"/>
      <c r="G106" s="187"/>
      <c r="H106" s="187"/>
      <c r="I106" s="187"/>
      <c r="J106" s="187"/>
      <c r="K106" s="187"/>
      <c r="L106" s="299"/>
      <c r="M106" s="168"/>
    </row>
    <row r="107" spans="1:13" ht="14.4" x14ac:dyDescent="0.3">
      <c r="A107" s="282">
        <f>Setup!A8</f>
        <v>6</v>
      </c>
      <c r="B107" s="185" t="str">
        <f>Setup!D8</f>
        <v>Loudoun United FC</v>
      </c>
      <c r="C107" s="188" t="str">
        <f t="shared" si="0"/>
        <v>6Promo3</v>
      </c>
      <c r="D107" s="26" t="str">
        <f>Setup!F8</f>
        <v>C</v>
      </c>
      <c r="E107" s="188" t="s">
        <v>125</v>
      </c>
      <c r="F107" s="187"/>
      <c r="G107" s="187"/>
      <c r="H107" s="187"/>
      <c r="I107" s="187"/>
      <c r="J107" s="187"/>
      <c r="K107" s="187"/>
      <c r="L107" s="299"/>
      <c r="M107" s="168"/>
    </row>
    <row r="108" spans="1:13" thickBot="1" x14ac:dyDescent="0.35">
      <c r="A108" s="284">
        <f>Setup!A8</f>
        <v>6</v>
      </c>
      <c r="B108" s="285" t="str">
        <f>Setup!D8</f>
        <v>Loudoun United FC</v>
      </c>
      <c r="C108" s="286" t="str">
        <f t="shared" si="0"/>
        <v>6Totals</v>
      </c>
      <c r="D108" s="287" t="str">
        <f>Setup!F8</f>
        <v>C</v>
      </c>
      <c r="E108" s="286" t="s">
        <v>151</v>
      </c>
      <c r="F108" s="300" t="s">
        <v>39</v>
      </c>
      <c r="G108" s="300" t="s">
        <v>39</v>
      </c>
      <c r="H108" s="300" t="s">
        <v>39</v>
      </c>
      <c r="I108" s="300" t="s">
        <v>39</v>
      </c>
      <c r="J108" s="300" t="s">
        <v>39</v>
      </c>
      <c r="K108" s="300" t="s">
        <v>39</v>
      </c>
      <c r="L108" s="301" t="s">
        <v>39</v>
      </c>
      <c r="M108" s="189">
        <f>VLOOKUP(A108,Setup!$A$2:$J$26,2,FALSE())</f>
        <v>46183</v>
      </c>
    </row>
    <row r="109" spans="1:13" ht="14.4" x14ac:dyDescent="0.3">
      <c r="A109" s="276">
        <f>Setup!A9</f>
        <v>7</v>
      </c>
      <c r="B109" s="277" t="str">
        <f>Setup!D9</f>
        <v>AV Alta FC</v>
      </c>
      <c r="C109" s="278" t="str">
        <f t="shared" si="0"/>
        <v>7Season</v>
      </c>
      <c r="D109" s="279" t="str">
        <f>Setup!F9</f>
        <v>B</v>
      </c>
      <c r="E109" s="278" t="s">
        <v>110</v>
      </c>
      <c r="F109" s="310"/>
      <c r="G109" s="310"/>
      <c r="H109" s="310"/>
      <c r="I109" s="310"/>
      <c r="J109" s="310"/>
      <c r="K109" s="310"/>
      <c r="L109" s="311"/>
      <c r="M109" s="168"/>
    </row>
    <row r="110" spans="1:13" ht="14.4" x14ac:dyDescent="0.3">
      <c r="A110" s="282">
        <f>Setup!A9</f>
        <v>7</v>
      </c>
      <c r="B110" s="185" t="str">
        <f>Setup!D9</f>
        <v>AV Alta FC</v>
      </c>
      <c r="C110" s="188" t="str">
        <f t="shared" si="0"/>
        <v>7Group</v>
      </c>
      <c r="D110" s="26" t="str">
        <f>Setup!F9</f>
        <v>B</v>
      </c>
      <c r="E110" s="188" t="s">
        <v>47</v>
      </c>
      <c r="F110" s="187"/>
      <c r="G110" s="187"/>
      <c r="H110" s="187"/>
      <c r="I110" s="187"/>
      <c r="J110" s="187"/>
      <c r="K110" s="187"/>
      <c r="L110" s="299"/>
      <c r="M110" s="168"/>
    </row>
    <row r="111" spans="1:13" ht="14.4" x14ac:dyDescent="0.3">
      <c r="A111" s="282">
        <f>Setup!A9</f>
        <v>7</v>
      </c>
      <c r="B111" s="185" t="str">
        <f>Setup!D9</f>
        <v>AV Alta FC</v>
      </c>
      <c r="C111" s="188" t="str">
        <f t="shared" si="0"/>
        <v>7Single</v>
      </c>
      <c r="D111" s="26" t="str">
        <f>Setup!F9</f>
        <v>B</v>
      </c>
      <c r="E111" s="188" t="s">
        <v>113</v>
      </c>
      <c r="F111" s="187"/>
      <c r="G111" s="187"/>
      <c r="H111" s="187"/>
      <c r="I111" s="187"/>
      <c r="J111" s="187"/>
      <c r="K111" s="187"/>
      <c r="L111" s="299"/>
      <c r="M111" s="168"/>
    </row>
    <row r="112" spans="1:13" ht="14.4" x14ac:dyDescent="0.3">
      <c r="A112" s="282">
        <f>Setup!A9</f>
        <v>7</v>
      </c>
      <c r="B112" s="185" t="str">
        <f>Setup!D9</f>
        <v>AV Alta FC</v>
      </c>
      <c r="C112" s="188" t="str">
        <f t="shared" si="0"/>
        <v>7Matchday</v>
      </c>
      <c r="D112" s="26" t="str">
        <f>Setup!F9</f>
        <v>B</v>
      </c>
      <c r="E112" s="188" t="s">
        <v>115</v>
      </c>
      <c r="F112" s="187"/>
      <c r="G112" s="187"/>
      <c r="H112" s="187"/>
      <c r="I112" s="187"/>
      <c r="J112" s="187"/>
      <c r="K112" s="187"/>
      <c r="L112" s="299"/>
      <c r="M112" s="168"/>
    </row>
    <row r="113" spans="1:13" ht="14.4" x14ac:dyDescent="0.3">
      <c r="A113" s="282">
        <f>Setup!A9</f>
        <v>7</v>
      </c>
      <c r="B113" s="185" t="str">
        <f>Setup!D9</f>
        <v>AV Alta FC</v>
      </c>
      <c r="C113" s="188" t="str">
        <f t="shared" ref="C113:C176" si="1">A113&amp;E113</f>
        <v>7Sponsor</v>
      </c>
      <c r="D113" s="26" t="str">
        <f>Setup!F9</f>
        <v>B</v>
      </c>
      <c r="E113" s="188" t="s">
        <v>117</v>
      </c>
      <c r="F113" s="187"/>
      <c r="G113" s="187"/>
      <c r="H113" s="187"/>
      <c r="I113" s="187"/>
      <c r="J113" s="187"/>
      <c r="K113" s="187"/>
      <c r="L113" s="299"/>
      <c r="M113" s="168"/>
    </row>
    <row r="114" spans="1:13" ht="14.4" x14ac:dyDescent="0.3">
      <c r="A114" s="282">
        <f>Setup!A9</f>
        <v>7</v>
      </c>
      <c r="B114" s="185" t="str">
        <f>Setup!D9</f>
        <v>AV Alta FC</v>
      </c>
      <c r="C114" s="188" t="str">
        <f t="shared" si="1"/>
        <v>7Comp</v>
      </c>
      <c r="D114" s="26" t="str">
        <f>Setup!F9</f>
        <v>B</v>
      </c>
      <c r="E114" s="188" t="s">
        <v>119</v>
      </c>
      <c r="F114" s="187"/>
      <c r="G114" s="187"/>
      <c r="H114" s="187"/>
      <c r="I114" s="187"/>
      <c r="J114" s="187"/>
      <c r="K114" s="187"/>
      <c r="L114" s="299"/>
      <c r="M114" s="168"/>
    </row>
    <row r="115" spans="1:13" ht="14.4" x14ac:dyDescent="0.3">
      <c r="A115" s="282">
        <f>Setup!A9</f>
        <v>7</v>
      </c>
      <c r="B115" s="185" t="str">
        <f>Setup!D9</f>
        <v>AV Alta FC</v>
      </c>
      <c r="C115" s="188" t="str">
        <f t="shared" si="1"/>
        <v>7Promo1</v>
      </c>
      <c r="D115" s="26" t="str">
        <f>Setup!F9</f>
        <v>B</v>
      </c>
      <c r="E115" s="188" t="s">
        <v>121</v>
      </c>
      <c r="F115" s="187"/>
      <c r="G115" s="187"/>
      <c r="H115" s="187"/>
      <c r="I115" s="187"/>
      <c r="J115" s="187"/>
      <c r="K115" s="187"/>
      <c r="L115" s="299"/>
      <c r="M115" s="168"/>
    </row>
    <row r="116" spans="1:13" ht="14.4" x14ac:dyDescent="0.3">
      <c r="A116" s="282">
        <f>Setup!A9</f>
        <v>7</v>
      </c>
      <c r="B116" s="185" t="str">
        <f>Setup!D9</f>
        <v>AV Alta FC</v>
      </c>
      <c r="C116" s="188" t="str">
        <f t="shared" si="1"/>
        <v>7Promo2</v>
      </c>
      <c r="D116" s="26" t="str">
        <f>Setup!F9</f>
        <v>B</v>
      </c>
      <c r="E116" s="188" t="s">
        <v>123</v>
      </c>
      <c r="F116" s="187"/>
      <c r="G116" s="187"/>
      <c r="H116" s="187"/>
      <c r="I116" s="187"/>
      <c r="J116" s="187"/>
      <c r="K116" s="187"/>
      <c r="L116" s="299"/>
      <c r="M116" s="168"/>
    </row>
    <row r="117" spans="1:13" ht="14.4" x14ac:dyDescent="0.3">
      <c r="A117" s="282">
        <f>Setup!A9</f>
        <v>7</v>
      </c>
      <c r="B117" s="185" t="str">
        <f>Setup!D9</f>
        <v>AV Alta FC</v>
      </c>
      <c r="C117" s="188" t="str">
        <f t="shared" si="1"/>
        <v>7Promo3</v>
      </c>
      <c r="D117" s="26" t="str">
        <f>Setup!F9</f>
        <v>B</v>
      </c>
      <c r="E117" s="188" t="s">
        <v>125</v>
      </c>
      <c r="F117" s="187"/>
      <c r="G117" s="187"/>
      <c r="H117" s="187"/>
      <c r="I117" s="187"/>
      <c r="J117" s="187"/>
      <c r="K117" s="187"/>
      <c r="L117" s="299"/>
      <c r="M117" s="168"/>
    </row>
    <row r="118" spans="1:13" thickBot="1" x14ac:dyDescent="0.35">
      <c r="A118" s="284">
        <f>Setup!A9</f>
        <v>7</v>
      </c>
      <c r="B118" s="285" t="str">
        <f>Setup!D9</f>
        <v>AV Alta FC</v>
      </c>
      <c r="C118" s="286" t="str">
        <f t="shared" si="1"/>
        <v>7Totals</v>
      </c>
      <c r="D118" s="287" t="str">
        <f>Setup!F9</f>
        <v>B</v>
      </c>
      <c r="E118" s="286" t="s">
        <v>151</v>
      </c>
      <c r="F118" s="300" t="s">
        <v>39</v>
      </c>
      <c r="G118" s="300" t="s">
        <v>39</v>
      </c>
      <c r="H118" s="300" t="s">
        <v>39</v>
      </c>
      <c r="I118" s="300" t="s">
        <v>39</v>
      </c>
      <c r="J118" s="300" t="s">
        <v>39</v>
      </c>
      <c r="K118" s="300" t="s">
        <v>39</v>
      </c>
      <c r="L118" s="301" t="s">
        <v>39</v>
      </c>
      <c r="M118" s="189">
        <f>VLOOKUP(A118,Setup!$A$2:$J$26,2,FALSE())</f>
        <v>46193</v>
      </c>
    </row>
    <row r="119" spans="1:13" ht="14.4" x14ac:dyDescent="0.3">
      <c r="A119" s="276">
        <f>Setup!A10</f>
        <v>8</v>
      </c>
      <c r="B119" s="277" t="str">
        <f>Setup!D10</f>
        <v>Sarasota Paradise</v>
      </c>
      <c r="C119" s="278" t="str">
        <f t="shared" si="1"/>
        <v>8Season</v>
      </c>
      <c r="D119" s="279" t="str">
        <f>Setup!F10</f>
        <v>C</v>
      </c>
      <c r="E119" s="278" t="s">
        <v>110</v>
      </c>
      <c r="F119" s="297"/>
      <c r="G119" s="297"/>
      <c r="H119" s="297"/>
      <c r="I119" s="297"/>
      <c r="J119" s="297"/>
      <c r="K119" s="297"/>
      <c r="L119" s="298"/>
      <c r="M119" s="168"/>
    </row>
    <row r="120" spans="1:13" ht="14.4" x14ac:dyDescent="0.3">
      <c r="A120" s="282">
        <f>Setup!A10</f>
        <v>8</v>
      </c>
      <c r="B120" s="185" t="str">
        <f>Setup!D10</f>
        <v>Sarasota Paradise</v>
      </c>
      <c r="C120" s="188" t="str">
        <f t="shared" si="1"/>
        <v>8Group</v>
      </c>
      <c r="D120" s="26" t="str">
        <f>Setup!F10</f>
        <v>C</v>
      </c>
      <c r="E120" s="188" t="s">
        <v>47</v>
      </c>
      <c r="F120" s="187"/>
      <c r="G120" s="187"/>
      <c r="H120" s="187"/>
      <c r="I120" s="187"/>
      <c r="J120" s="187"/>
      <c r="K120" s="187"/>
      <c r="L120" s="299"/>
      <c r="M120" s="168"/>
    </row>
    <row r="121" spans="1:13" ht="14.4" x14ac:dyDescent="0.3">
      <c r="A121" s="282">
        <f>Setup!A10</f>
        <v>8</v>
      </c>
      <c r="B121" s="185" t="str">
        <f>Setup!D10</f>
        <v>Sarasota Paradise</v>
      </c>
      <c r="C121" s="188" t="str">
        <f t="shared" si="1"/>
        <v>8Single</v>
      </c>
      <c r="D121" s="26" t="str">
        <f>Setup!F10</f>
        <v>C</v>
      </c>
      <c r="E121" s="188" t="s">
        <v>113</v>
      </c>
      <c r="F121" s="187"/>
      <c r="G121" s="187"/>
      <c r="H121" s="187"/>
      <c r="I121" s="187"/>
      <c r="J121" s="187"/>
      <c r="K121" s="187"/>
      <c r="L121" s="299"/>
      <c r="M121" s="168"/>
    </row>
    <row r="122" spans="1:13" ht="14.4" x14ac:dyDescent="0.3">
      <c r="A122" s="282">
        <f>Setup!A10</f>
        <v>8</v>
      </c>
      <c r="B122" s="185" t="str">
        <f>Setup!D10</f>
        <v>Sarasota Paradise</v>
      </c>
      <c r="C122" s="188" t="str">
        <f t="shared" si="1"/>
        <v>8Matchday</v>
      </c>
      <c r="D122" s="26" t="str">
        <f>Setup!F10</f>
        <v>C</v>
      </c>
      <c r="E122" s="188" t="s">
        <v>115</v>
      </c>
      <c r="F122" s="187"/>
      <c r="G122" s="187"/>
      <c r="H122" s="187"/>
      <c r="I122" s="187"/>
      <c r="J122" s="187"/>
      <c r="K122" s="187"/>
      <c r="L122" s="299"/>
      <c r="M122" s="168"/>
    </row>
    <row r="123" spans="1:13" ht="14.4" x14ac:dyDescent="0.3">
      <c r="A123" s="282">
        <f>Setup!A10</f>
        <v>8</v>
      </c>
      <c r="B123" s="185" t="str">
        <f>Setup!D10</f>
        <v>Sarasota Paradise</v>
      </c>
      <c r="C123" s="188" t="str">
        <f t="shared" si="1"/>
        <v>8Sponsor</v>
      </c>
      <c r="D123" s="26" t="str">
        <f>Setup!F10</f>
        <v>C</v>
      </c>
      <c r="E123" s="188" t="s">
        <v>117</v>
      </c>
      <c r="F123" s="187"/>
      <c r="G123" s="187"/>
      <c r="H123" s="187"/>
      <c r="I123" s="187"/>
      <c r="J123" s="187"/>
      <c r="K123" s="187"/>
      <c r="L123" s="299"/>
      <c r="M123" s="168"/>
    </row>
    <row r="124" spans="1:13" ht="14.4" x14ac:dyDescent="0.3">
      <c r="A124" s="282">
        <f>Setup!A10</f>
        <v>8</v>
      </c>
      <c r="B124" s="185" t="str">
        <f>Setup!D10</f>
        <v>Sarasota Paradise</v>
      </c>
      <c r="C124" s="188" t="str">
        <f t="shared" si="1"/>
        <v>8Comp</v>
      </c>
      <c r="D124" s="26" t="str">
        <f>Setup!F10</f>
        <v>C</v>
      </c>
      <c r="E124" s="188" t="s">
        <v>119</v>
      </c>
      <c r="F124" s="187"/>
      <c r="G124" s="187"/>
      <c r="H124" s="187"/>
      <c r="I124" s="187"/>
      <c r="J124" s="187"/>
      <c r="K124" s="187"/>
      <c r="L124" s="299"/>
      <c r="M124" s="168"/>
    </row>
    <row r="125" spans="1:13" ht="14.4" x14ac:dyDescent="0.3">
      <c r="A125" s="282">
        <f>Setup!A10</f>
        <v>8</v>
      </c>
      <c r="B125" s="185" t="str">
        <f>Setup!D10</f>
        <v>Sarasota Paradise</v>
      </c>
      <c r="C125" s="188" t="str">
        <f t="shared" si="1"/>
        <v>8Promo1</v>
      </c>
      <c r="D125" s="26" t="str">
        <f>Setup!F10</f>
        <v>C</v>
      </c>
      <c r="E125" s="188" t="s">
        <v>121</v>
      </c>
      <c r="F125" s="187"/>
      <c r="G125" s="187"/>
      <c r="H125" s="187"/>
      <c r="I125" s="187"/>
      <c r="J125" s="187"/>
      <c r="K125" s="187"/>
      <c r="L125" s="299"/>
      <c r="M125" s="168"/>
    </row>
    <row r="126" spans="1:13" ht="14.4" x14ac:dyDescent="0.3">
      <c r="A126" s="282">
        <f>Setup!A10</f>
        <v>8</v>
      </c>
      <c r="B126" s="185" t="str">
        <f>Setup!D10</f>
        <v>Sarasota Paradise</v>
      </c>
      <c r="C126" s="188" t="str">
        <f t="shared" si="1"/>
        <v>8Promo2</v>
      </c>
      <c r="D126" s="26" t="str">
        <f>Setup!F10</f>
        <v>C</v>
      </c>
      <c r="E126" s="188" t="s">
        <v>123</v>
      </c>
      <c r="F126" s="187"/>
      <c r="G126" s="187"/>
      <c r="H126" s="187"/>
      <c r="I126" s="187"/>
      <c r="J126" s="187"/>
      <c r="K126" s="187"/>
      <c r="L126" s="299"/>
      <c r="M126" s="168"/>
    </row>
    <row r="127" spans="1:13" ht="14.4" x14ac:dyDescent="0.3">
      <c r="A127" s="282">
        <f>Setup!A10</f>
        <v>8</v>
      </c>
      <c r="B127" s="185" t="str">
        <f>Setup!D10</f>
        <v>Sarasota Paradise</v>
      </c>
      <c r="C127" s="188" t="str">
        <f t="shared" si="1"/>
        <v>8Promo3</v>
      </c>
      <c r="D127" s="26" t="str">
        <f>Setup!F10</f>
        <v>C</v>
      </c>
      <c r="E127" s="188" t="s">
        <v>125</v>
      </c>
      <c r="F127" s="187"/>
      <c r="G127" s="187"/>
      <c r="H127" s="187"/>
      <c r="I127" s="187"/>
      <c r="J127" s="187"/>
      <c r="K127" s="187"/>
      <c r="L127" s="299"/>
      <c r="M127" s="168"/>
    </row>
    <row r="128" spans="1:13" thickBot="1" x14ac:dyDescent="0.35">
      <c r="A128" s="284">
        <f>Setup!A10</f>
        <v>8</v>
      </c>
      <c r="B128" s="285" t="str">
        <f>Setup!D10</f>
        <v>Sarasota Paradise</v>
      </c>
      <c r="C128" s="286" t="str">
        <f t="shared" si="1"/>
        <v>8Totals</v>
      </c>
      <c r="D128" s="287" t="str">
        <f>Setup!F10</f>
        <v>C</v>
      </c>
      <c r="E128" s="286" t="s">
        <v>151</v>
      </c>
      <c r="F128" s="300" t="s">
        <v>39</v>
      </c>
      <c r="G128" s="300" t="s">
        <v>39</v>
      </c>
      <c r="H128" s="300" t="s">
        <v>39</v>
      </c>
      <c r="I128" s="300" t="s">
        <v>39</v>
      </c>
      <c r="J128" s="300" t="s">
        <v>39</v>
      </c>
      <c r="K128" s="300" t="s">
        <v>39</v>
      </c>
      <c r="L128" s="301" t="s">
        <v>39</v>
      </c>
      <c r="M128" s="189">
        <f>VLOOKUP(A128,Setup!$A$2:$J$26,2,FALSE())</f>
        <v>46211</v>
      </c>
    </row>
    <row r="129" spans="1:13" ht="14.4" x14ac:dyDescent="0.3">
      <c r="A129" s="276">
        <f>Setup!A11</f>
        <v>9</v>
      </c>
      <c r="B129" s="277" t="str">
        <f>Setup!D11</f>
        <v>Richmond Kickers</v>
      </c>
      <c r="C129" s="278" t="str">
        <f t="shared" si="1"/>
        <v>9Season</v>
      </c>
      <c r="D129" s="279" t="str">
        <f>Setup!F11</f>
        <v>B</v>
      </c>
      <c r="E129" s="278" t="s">
        <v>110</v>
      </c>
      <c r="F129" s="297"/>
      <c r="G129" s="297"/>
      <c r="H129" s="297"/>
      <c r="I129" s="297"/>
      <c r="J129" s="297"/>
      <c r="K129" s="297"/>
      <c r="L129" s="298"/>
      <c r="M129" s="168"/>
    </row>
    <row r="130" spans="1:13" ht="14.4" x14ac:dyDescent="0.3">
      <c r="A130" s="282">
        <f>Setup!A11</f>
        <v>9</v>
      </c>
      <c r="B130" s="185" t="str">
        <f>Setup!D11</f>
        <v>Richmond Kickers</v>
      </c>
      <c r="C130" s="188" t="str">
        <f t="shared" si="1"/>
        <v>9Group</v>
      </c>
      <c r="D130" s="26" t="str">
        <f>Setup!F11</f>
        <v>B</v>
      </c>
      <c r="E130" s="188" t="s">
        <v>47</v>
      </c>
      <c r="F130" s="187"/>
      <c r="G130" s="187"/>
      <c r="H130" s="187"/>
      <c r="I130" s="187"/>
      <c r="J130" s="187"/>
      <c r="K130" s="187"/>
      <c r="L130" s="299"/>
      <c r="M130" s="168"/>
    </row>
    <row r="131" spans="1:13" ht="14.4" x14ac:dyDescent="0.3">
      <c r="A131" s="282">
        <f>Setup!A11</f>
        <v>9</v>
      </c>
      <c r="B131" s="185" t="str">
        <f>Setup!D11</f>
        <v>Richmond Kickers</v>
      </c>
      <c r="C131" s="188" t="str">
        <f t="shared" si="1"/>
        <v>9Single</v>
      </c>
      <c r="D131" s="26" t="str">
        <f>Setup!F11</f>
        <v>B</v>
      </c>
      <c r="E131" s="188" t="s">
        <v>113</v>
      </c>
      <c r="F131" s="187"/>
      <c r="G131" s="187"/>
      <c r="H131" s="187"/>
      <c r="I131" s="187"/>
      <c r="J131" s="187"/>
      <c r="K131" s="187"/>
      <c r="L131" s="299"/>
      <c r="M131" s="168"/>
    </row>
    <row r="132" spans="1:13" ht="14.4" x14ac:dyDescent="0.3">
      <c r="A132" s="282">
        <f>Setup!A11</f>
        <v>9</v>
      </c>
      <c r="B132" s="185" t="str">
        <f>Setup!D11</f>
        <v>Richmond Kickers</v>
      </c>
      <c r="C132" s="188" t="str">
        <f t="shared" si="1"/>
        <v>9Matchday</v>
      </c>
      <c r="D132" s="26" t="str">
        <f>Setup!F11</f>
        <v>B</v>
      </c>
      <c r="E132" s="188" t="s">
        <v>115</v>
      </c>
      <c r="F132" s="187"/>
      <c r="G132" s="187"/>
      <c r="H132" s="187"/>
      <c r="I132" s="187"/>
      <c r="J132" s="187"/>
      <c r="K132" s="187"/>
      <c r="L132" s="299"/>
      <c r="M132" s="168"/>
    </row>
    <row r="133" spans="1:13" ht="14.4" x14ac:dyDescent="0.3">
      <c r="A133" s="282">
        <f>Setup!A11</f>
        <v>9</v>
      </c>
      <c r="B133" s="185" t="str">
        <f>Setup!D11</f>
        <v>Richmond Kickers</v>
      </c>
      <c r="C133" s="188" t="str">
        <f t="shared" si="1"/>
        <v>9Sponsor</v>
      </c>
      <c r="D133" s="26" t="str">
        <f>Setup!F11</f>
        <v>B</v>
      </c>
      <c r="E133" s="188" t="s">
        <v>117</v>
      </c>
      <c r="F133" s="187"/>
      <c r="G133" s="187"/>
      <c r="H133" s="187"/>
      <c r="I133" s="187"/>
      <c r="J133" s="187"/>
      <c r="K133" s="187"/>
      <c r="L133" s="299"/>
      <c r="M133" s="168"/>
    </row>
    <row r="134" spans="1:13" ht="14.4" x14ac:dyDescent="0.3">
      <c r="A134" s="282">
        <f>Setup!A11</f>
        <v>9</v>
      </c>
      <c r="B134" s="185" t="str">
        <f>Setup!D11</f>
        <v>Richmond Kickers</v>
      </c>
      <c r="C134" s="188" t="str">
        <f t="shared" si="1"/>
        <v>9Comp</v>
      </c>
      <c r="D134" s="26" t="str">
        <f>Setup!F11</f>
        <v>B</v>
      </c>
      <c r="E134" s="188" t="s">
        <v>119</v>
      </c>
      <c r="F134" s="187"/>
      <c r="G134" s="187"/>
      <c r="H134" s="187"/>
      <c r="I134" s="187"/>
      <c r="J134" s="187"/>
      <c r="K134" s="187"/>
      <c r="L134" s="299"/>
      <c r="M134" s="168"/>
    </row>
    <row r="135" spans="1:13" ht="14.4" x14ac:dyDescent="0.3">
      <c r="A135" s="282">
        <f>Setup!A11</f>
        <v>9</v>
      </c>
      <c r="B135" s="185" t="str">
        <f>Setup!D11</f>
        <v>Richmond Kickers</v>
      </c>
      <c r="C135" s="188" t="str">
        <f t="shared" si="1"/>
        <v>9Promo1</v>
      </c>
      <c r="D135" s="26" t="str">
        <f>Setup!F11</f>
        <v>B</v>
      </c>
      <c r="E135" s="188" t="s">
        <v>121</v>
      </c>
      <c r="F135" s="187"/>
      <c r="G135" s="187"/>
      <c r="H135" s="187"/>
      <c r="I135" s="187"/>
      <c r="J135" s="187"/>
      <c r="K135" s="187"/>
      <c r="L135" s="299"/>
      <c r="M135" s="168"/>
    </row>
    <row r="136" spans="1:13" ht="14.4" x14ac:dyDescent="0.3">
      <c r="A136" s="282">
        <f>Setup!A11</f>
        <v>9</v>
      </c>
      <c r="B136" s="185" t="str">
        <f>Setup!D11</f>
        <v>Richmond Kickers</v>
      </c>
      <c r="C136" s="188" t="str">
        <f t="shared" si="1"/>
        <v>9Promo2</v>
      </c>
      <c r="D136" s="26" t="str">
        <f>Setup!F11</f>
        <v>B</v>
      </c>
      <c r="E136" s="188" t="s">
        <v>123</v>
      </c>
      <c r="F136" s="187"/>
      <c r="G136" s="187"/>
      <c r="H136" s="187"/>
      <c r="I136" s="187"/>
      <c r="J136" s="187"/>
      <c r="K136" s="187"/>
      <c r="L136" s="299"/>
      <c r="M136" s="168"/>
    </row>
    <row r="137" spans="1:13" ht="14.4" x14ac:dyDescent="0.3">
      <c r="A137" s="282">
        <f>Setup!A11</f>
        <v>9</v>
      </c>
      <c r="B137" s="185" t="str">
        <f>Setup!D11</f>
        <v>Richmond Kickers</v>
      </c>
      <c r="C137" s="188" t="str">
        <f t="shared" si="1"/>
        <v>9Promo3</v>
      </c>
      <c r="D137" s="26" t="str">
        <f>Setup!F11</f>
        <v>B</v>
      </c>
      <c r="E137" s="188" t="s">
        <v>125</v>
      </c>
      <c r="F137" s="187"/>
      <c r="G137" s="187"/>
      <c r="H137" s="187"/>
      <c r="I137" s="187"/>
      <c r="J137" s="187"/>
      <c r="K137" s="187"/>
      <c r="L137" s="299"/>
      <c r="M137" s="168"/>
    </row>
    <row r="138" spans="1:13" thickBot="1" x14ac:dyDescent="0.35">
      <c r="A138" s="284">
        <f>Setup!A11</f>
        <v>9</v>
      </c>
      <c r="B138" s="285" t="str">
        <f>Setup!D11</f>
        <v>Richmond Kickers</v>
      </c>
      <c r="C138" s="286" t="str">
        <f t="shared" si="1"/>
        <v>9Totals</v>
      </c>
      <c r="D138" s="287" t="str">
        <f>Setup!F11</f>
        <v>B</v>
      </c>
      <c r="E138" s="286" t="s">
        <v>151</v>
      </c>
      <c r="F138" s="300" t="s">
        <v>39</v>
      </c>
      <c r="G138" s="300" t="s">
        <v>39</v>
      </c>
      <c r="H138" s="300" t="s">
        <v>39</v>
      </c>
      <c r="I138" s="300" t="s">
        <v>39</v>
      </c>
      <c r="J138" s="300" t="s">
        <v>39</v>
      </c>
      <c r="K138" s="300" t="s">
        <v>39</v>
      </c>
      <c r="L138" s="301" t="s">
        <v>39</v>
      </c>
      <c r="M138" s="189">
        <f>VLOOKUP(A138,Setup!$A$2:$J$26,2,FALSE())</f>
        <v>46214</v>
      </c>
    </row>
    <row r="139" spans="1:13" ht="14.4" x14ac:dyDescent="0.3">
      <c r="A139" s="276">
        <f>Setup!A12</f>
        <v>10</v>
      </c>
      <c r="B139" s="277" t="str">
        <f>Setup!D12</f>
        <v>Athletic Club Boise</v>
      </c>
      <c r="C139" s="278" t="str">
        <f t="shared" si="1"/>
        <v>10Season</v>
      </c>
      <c r="D139" s="279" t="str">
        <f>Setup!F12</f>
        <v>C</v>
      </c>
      <c r="E139" s="278" t="s">
        <v>110</v>
      </c>
      <c r="F139" s="310"/>
      <c r="G139" s="310"/>
      <c r="H139" s="310"/>
      <c r="I139" s="310"/>
      <c r="J139" s="310"/>
      <c r="K139" s="310"/>
      <c r="L139" s="311"/>
      <c r="M139" s="168"/>
    </row>
    <row r="140" spans="1:13" ht="14.4" x14ac:dyDescent="0.3">
      <c r="A140" s="282">
        <f>Setup!A12</f>
        <v>10</v>
      </c>
      <c r="B140" s="185" t="str">
        <f>Setup!D12</f>
        <v>Athletic Club Boise</v>
      </c>
      <c r="C140" s="188" t="str">
        <f t="shared" si="1"/>
        <v>10Group</v>
      </c>
      <c r="D140" s="26" t="str">
        <f>Setup!F12</f>
        <v>C</v>
      </c>
      <c r="E140" s="188" t="s">
        <v>47</v>
      </c>
      <c r="F140" s="187"/>
      <c r="G140" s="187"/>
      <c r="H140" s="187"/>
      <c r="I140" s="187"/>
      <c r="J140" s="187"/>
      <c r="K140" s="187"/>
      <c r="L140" s="299"/>
      <c r="M140" s="168"/>
    </row>
    <row r="141" spans="1:13" ht="14.4" x14ac:dyDescent="0.3">
      <c r="A141" s="282">
        <f>Setup!A12</f>
        <v>10</v>
      </c>
      <c r="B141" s="185" t="str">
        <f>Setup!D12</f>
        <v>Athletic Club Boise</v>
      </c>
      <c r="C141" s="188" t="str">
        <f t="shared" si="1"/>
        <v>10Single</v>
      </c>
      <c r="D141" s="26" t="str">
        <f>Setup!F12</f>
        <v>C</v>
      </c>
      <c r="E141" s="188" t="s">
        <v>113</v>
      </c>
      <c r="F141" s="187"/>
      <c r="G141" s="187"/>
      <c r="H141" s="187"/>
      <c r="I141" s="187"/>
      <c r="J141" s="187"/>
      <c r="K141" s="187"/>
      <c r="L141" s="299"/>
      <c r="M141" s="168"/>
    </row>
    <row r="142" spans="1:13" ht="14.4" x14ac:dyDescent="0.3">
      <c r="A142" s="282">
        <f>Setup!A12</f>
        <v>10</v>
      </c>
      <c r="B142" s="185" t="str">
        <f>Setup!D12</f>
        <v>Athletic Club Boise</v>
      </c>
      <c r="C142" s="188" t="str">
        <f t="shared" si="1"/>
        <v>10Matchday</v>
      </c>
      <c r="D142" s="26" t="str">
        <f>Setup!F12</f>
        <v>C</v>
      </c>
      <c r="E142" s="188" t="s">
        <v>115</v>
      </c>
      <c r="F142" s="187"/>
      <c r="G142" s="187"/>
      <c r="H142" s="187"/>
      <c r="I142" s="187"/>
      <c r="J142" s="187"/>
      <c r="K142" s="187"/>
      <c r="L142" s="299"/>
      <c r="M142" s="168"/>
    </row>
    <row r="143" spans="1:13" ht="14.4" x14ac:dyDescent="0.3">
      <c r="A143" s="282">
        <f>Setup!A12</f>
        <v>10</v>
      </c>
      <c r="B143" s="185" t="str">
        <f>Setup!D12</f>
        <v>Athletic Club Boise</v>
      </c>
      <c r="C143" s="188" t="str">
        <f t="shared" si="1"/>
        <v>10Sponsor</v>
      </c>
      <c r="D143" s="26" t="str">
        <f>Setup!F12</f>
        <v>C</v>
      </c>
      <c r="E143" s="188" t="s">
        <v>117</v>
      </c>
      <c r="F143" s="187"/>
      <c r="G143" s="187"/>
      <c r="H143" s="187"/>
      <c r="I143" s="187"/>
      <c r="J143" s="187"/>
      <c r="K143" s="187"/>
      <c r="L143" s="299"/>
      <c r="M143" s="168"/>
    </row>
    <row r="144" spans="1:13" ht="14.4" x14ac:dyDescent="0.3">
      <c r="A144" s="282">
        <f>Setup!A12</f>
        <v>10</v>
      </c>
      <c r="B144" s="185" t="str">
        <f>Setup!D12</f>
        <v>Athletic Club Boise</v>
      </c>
      <c r="C144" s="188" t="str">
        <f t="shared" si="1"/>
        <v>10Comp</v>
      </c>
      <c r="D144" s="26" t="str">
        <f>Setup!F12</f>
        <v>C</v>
      </c>
      <c r="E144" s="188" t="s">
        <v>119</v>
      </c>
      <c r="F144" s="187"/>
      <c r="G144" s="187"/>
      <c r="H144" s="187"/>
      <c r="I144" s="187"/>
      <c r="J144" s="187"/>
      <c r="K144" s="187"/>
      <c r="L144" s="299"/>
      <c r="M144" s="168"/>
    </row>
    <row r="145" spans="1:13" ht="14.4" x14ac:dyDescent="0.3">
      <c r="A145" s="282">
        <f>Setup!A12</f>
        <v>10</v>
      </c>
      <c r="B145" s="185" t="str">
        <f>Setup!D12</f>
        <v>Athletic Club Boise</v>
      </c>
      <c r="C145" s="188" t="str">
        <f t="shared" si="1"/>
        <v>10Promo1</v>
      </c>
      <c r="D145" s="26" t="str">
        <f>Setup!F12</f>
        <v>C</v>
      </c>
      <c r="E145" s="188" t="s">
        <v>121</v>
      </c>
      <c r="F145" s="187"/>
      <c r="G145" s="187"/>
      <c r="H145" s="187"/>
      <c r="I145" s="187"/>
      <c r="J145" s="187"/>
      <c r="K145" s="187"/>
      <c r="L145" s="299"/>
      <c r="M145" s="168"/>
    </row>
    <row r="146" spans="1:13" ht="14.4" x14ac:dyDescent="0.3">
      <c r="A146" s="282">
        <f>Setup!A12</f>
        <v>10</v>
      </c>
      <c r="B146" s="185" t="str">
        <f>Setup!D12</f>
        <v>Athletic Club Boise</v>
      </c>
      <c r="C146" s="188" t="str">
        <f t="shared" si="1"/>
        <v>10Promo2</v>
      </c>
      <c r="D146" s="26" t="str">
        <f>Setup!F12</f>
        <v>C</v>
      </c>
      <c r="E146" s="188" t="s">
        <v>123</v>
      </c>
      <c r="F146" s="187"/>
      <c r="G146" s="187"/>
      <c r="H146" s="187"/>
      <c r="I146" s="187"/>
      <c r="J146" s="187"/>
      <c r="K146" s="187"/>
      <c r="L146" s="299"/>
      <c r="M146" s="168"/>
    </row>
    <row r="147" spans="1:13" ht="14.4" x14ac:dyDescent="0.3">
      <c r="A147" s="282">
        <f>Setup!A12</f>
        <v>10</v>
      </c>
      <c r="B147" s="185" t="str">
        <f>Setup!D12</f>
        <v>Athletic Club Boise</v>
      </c>
      <c r="C147" s="188" t="str">
        <f t="shared" si="1"/>
        <v>10Promo3</v>
      </c>
      <c r="D147" s="26" t="str">
        <f>Setup!F12</f>
        <v>C</v>
      </c>
      <c r="E147" s="188" t="s">
        <v>125</v>
      </c>
      <c r="F147" s="187"/>
      <c r="G147" s="187"/>
      <c r="H147" s="187"/>
      <c r="I147" s="187"/>
      <c r="J147" s="187"/>
      <c r="K147" s="187"/>
      <c r="L147" s="299"/>
      <c r="M147" s="168"/>
    </row>
    <row r="148" spans="1:13" thickBot="1" x14ac:dyDescent="0.35">
      <c r="A148" s="284">
        <f>Setup!A12</f>
        <v>10</v>
      </c>
      <c r="B148" s="285" t="str">
        <f>Setup!D12</f>
        <v>Athletic Club Boise</v>
      </c>
      <c r="C148" s="286" t="str">
        <f t="shared" si="1"/>
        <v>10Totals</v>
      </c>
      <c r="D148" s="287" t="str">
        <f>Setup!F12</f>
        <v>C</v>
      </c>
      <c r="E148" s="286" t="s">
        <v>151</v>
      </c>
      <c r="F148" s="300" t="s">
        <v>39</v>
      </c>
      <c r="G148" s="300" t="s">
        <v>39</v>
      </c>
      <c r="H148" s="300" t="s">
        <v>39</v>
      </c>
      <c r="I148" s="300" t="s">
        <v>39</v>
      </c>
      <c r="J148" s="300" t="s">
        <v>39</v>
      </c>
      <c r="K148" s="300" t="s">
        <v>39</v>
      </c>
      <c r="L148" s="301" t="s">
        <v>39</v>
      </c>
      <c r="M148" s="189">
        <f>VLOOKUP(A148,Setup!$A$2:$J$26,2,FALSE())</f>
        <v>46232</v>
      </c>
    </row>
    <row r="149" spans="1:13" ht="14.4" x14ac:dyDescent="0.3">
      <c r="A149" s="276">
        <f>Setup!A13</f>
        <v>11</v>
      </c>
      <c r="B149" s="277" t="str">
        <f>Setup!D13</f>
        <v>Portland Hearts of Pine</v>
      </c>
      <c r="C149" s="278" t="str">
        <f t="shared" si="1"/>
        <v>11Season</v>
      </c>
      <c r="D149" s="279" t="str">
        <f>Setup!F13</f>
        <v>B</v>
      </c>
      <c r="E149" s="278" t="s">
        <v>110</v>
      </c>
      <c r="F149" s="310"/>
      <c r="G149" s="310"/>
      <c r="H149" s="310"/>
      <c r="I149" s="310"/>
      <c r="J149" s="310"/>
      <c r="K149" s="310"/>
      <c r="L149" s="311"/>
      <c r="M149" s="168"/>
    </row>
    <row r="150" spans="1:13" ht="14.4" x14ac:dyDescent="0.3">
      <c r="A150" s="282">
        <f>Setup!A13</f>
        <v>11</v>
      </c>
      <c r="B150" s="185" t="str">
        <f>Setup!D13</f>
        <v>Portland Hearts of Pine</v>
      </c>
      <c r="C150" s="188" t="str">
        <f t="shared" si="1"/>
        <v>11Group</v>
      </c>
      <c r="D150" s="26" t="str">
        <f>Setup!F13</f>
        <v>B</v>
      </c>
      <c r="E150" s="188" t="s">
        <v>47</v>
      </c>
      <c r="F150" s="187"/>
      <c r="G150" s="187"/>
      <c r="H150" s="187"/>
      <c r="I150" s="187"/>
      <c r="J150" s="187"/>
      <c r="K150" s="187"/>
      <c r="L150" s="299"/>
      <c r="M150" s="168"/>
    </row>
    <row r="151" spans="1:13" ht="14.4" x14ac:dyDescent="0.3">
      <c r="A151" s="282">
        <f>Setup!A13</f>
        <v>11</v>
      </c>
      <c r="B151" s="185" t="str">
        <f>Setup!D13</f>
        <v>Portland Hearts of Pine</v>
      </c>
      <c r="C151" s="188" t="str">
        <f t="shared" si="1"/>
        <v>11Single</v>
      </c>
      <c r="D151" s="26" t="str">
        <f>Setup!F13</f>
        <v>B</v>
      </c>
      <c r="E151" s="188" t="s">
        <v>113</v>
      </c>
      <c r="F151" s="187"/>
      <c r="G151" s="187"/>
      <c r="H151" s="187"/>
      <c r="I151" s="187"/>
      <c r="J151" s="187"/>
      <c r="K151" s="187"/>
      <c r="L151" s="299"/>
      <c r="M151" s="168"/>
    </row>
    <row r="152" spans="1:13" ht="14.4" x14ac:dyDescent="0.3">
      <c r="A152" s="282">
        <f>Setup!A13</f>
        <v>11</v>
      </c>
      <c r="B152" s="185" t="str">
        <f>Setup!D13</f>
        <v>Portland Hearts of Pine</v>
      </c>
      <c r="C152" s="188" t="str">
        <f t="shared" si="1"/>
        <v>11Matchday</v>
      </c>
      <c r="D152" s="26" t="str">
        <f>Setup!F13</f>
        <v>B</v>
      </c>
      <c r="E152" s="188" t="s">
        <v>115</v>
      </c>
      <c r="F152" s="187"/>
      <c r="G152" s="187"/>
      <c r="H152" s="187"/>
      <c r="I152" s="187"/>
      <c r="J152" s="187"/>
      <c r="K152" s="187"/>
      <c r="L152" s="299"/>
      <c r="M152" s="168"/>
    </row>
    <row r="153" spans="1:13" ht="14.4" x14ac:dyDescent="0.3">
      <c r="A153" s="282">
        <f>Setup!A13</f>
        <v>11</v>
      </c>
      <c r="B153" s="185" t="str">
        <f>Setup!D13</f>
        <v>Portland Hearts of Pine</v>
      </c>
      <c r="C153" s="188" t="str">
        <f t="shared" si="1"/>
        <v>11Sponsor</v>
      </c>
      <c r="D153" s="26" t="str">
        <f>Setup!F13</f>
        <v>B</v>
      </c>
      <c r="E153" s="188" t="s">
        <v>117</v>
      </c>
      <c r="F153" s="187"/>
      <c r="G153" s="187"/>
      <c r="H153" s="187"/>
      <c r="I153" s="187"/>
      <c r="J153" s="187"/>
      <c r="K153" s="187"/>
      <c r="L153" s="299"/>
      <c r="M153" s="168"/>
    </row>
    <row r="154" spans="1:13" ht="14.4" x14ac:dyDescent="0.3">
      <c r="A154" s="282">
        <f>Setup!A13</f>
        <v>11</v>
      </c>
      <c r="B154" s="185" t="str">
        <f>Setup!D13</f>
        <v>Portland Hearts of Pine</v>
      </c>
      <c r="C154" s="188" t="str">
        <f t="shared" si="1"/>
        <v>11Comp</v>
      </c>
      <c r="D154" s="26" t="str">
        <f>Setup!F13</f>
        <v>B</v>
      </c>
      <c r="E154" s="188" t="s">
        <v>119</v>
      </c>
      <c r="F154" s="187"/>
      <c r="G154" s="187"/>
      <c r="H154" s="187"/>
      <c r="I154" s="187"/>
      <c r="J154" s="187"/>
      <c r="K154" s="187"/>
      <c r="L154" s="299"/>
      <c r="M154" s="168"/>
    </row>
    <row r="155" spans="1:13" ht="14.4" x14ac:dyDescent="0.3">
      <c r="A155" s="282">
        <f>Setup!A13</f>
        <v>11</v>
      </c>
      <c r="B155" s="185" t="str">
        <f>Setup!D13</f>
        <v>Portland Hearts of Pine</v>
      </c>
      <c r="C155" s="188" t="str">
        <f t="shared" si="1"/>
        <v>11Promo1</v>
      </c>
      <c r="D155" s="26" t="str">
        <f>Setup!F13</f>
        <v>B</v>
      </c>
      <c r="E155" s="188" t="s">
        <v>121</v>
      </c>
      <c r="F155" s="187"/>
      <c r="G155" s="187"/>
      <c r="H155" s="187"/>
      <c r="I155" s="187"/>
      <c r="J155" s="187"/>
      <c r="K155" s="187"/>
      <c r="L155" s="299"/>
      <c r="M155" s="168"/>
    </row>
    <row r="156" spans="1:13" ht="14.4" x14ac:dyDescent="0.3">
      <c r="A156" s="282">
        <f>Setup!A13</f>
        <v>11</v>
      </c>
      <c r="B156" s="185" t="str">
        <f>Setup!D13</f>
        <v>Portland Hearts of Pine</v>
      </c>
      <c r="C156" s="188" t="str">
        <f t="shared" si="1"/>
        <v>11Promo2</v>
      </c>
      <c r="D156" s="26" t="str">
        <f>Setup!F13</f>
        <v>B</v>
      </c>
      <c r="E156" s="188" t="s">
        <v>123</v>
      </c>
      <c r="F156" s="187"/>
      <c r="G156" s="187"/>
      <c r="H156" s="187"/>
      <c r="I156" s="187"/>
      <c r="J156" s="187"/>
      <c r="K156" s="187"/>
      <c r="L156" s="299"/>
      <c r="M156" s="168"/>
    </row>
    <row r="157" spans="1:13" ht="14.4" x14ac:dyDescent="0.3">
      <c r="A157" s="282">
        <f>Setup!A13</f>
        <v>11</v>
      </c>
      <c r="B157" s="185" t="str">
        <f>Setup!D13</f>
        <v>Portland Hearts of Pine</v>
      </c>
      <c r="C157" s="188" t="str">
        <f t="shared" si="1"/>
        <v>11Promo3</v>
      </c>
      <c r="D157" s="26" t="str">
        <f>Setup!F13</f>
        <v>B</v>
      </c>
      <c r="E157" s="188" t="s">
        <v>125</v>
      </c>
      <c r="F157" s="187"/>
      <c r="G157" s="187"/>
      <c r="H157" s="187"/>
      <c r="I157" s="187"/>
      <c r="J157" s="187"/>
      <c r="K157" s="187"/>
      <c r="L157" s="299"/>
      <c r="M157" s="168"/>
    </row>
    <row r="158" spans="1:13" thickBot="1" x14ac:dyDescent="0.35">
      <c r="A158" s="284">
        <f>Setup!A13</f>
        <v>11</v>
      </c>
      <c r="B158" s="285" t="str">
        <f>Setup!D13</f>
        <v>Portland Hearts of Pine</v>
      </c>
      <c r="C158" s="286" t="str">
        <f t="shared" si="1"/>
        <v>11Totals</v>
      </c>
      <c r="D158" s="287" t="str">
        <f>Setup!F13</f>
        <v>B</v>
      </c>
      <c r="E158" s="286" t="s">
        <v>151</v>
      </c>
      <c r="F158" s="300" t="s">
        <v>39</v>
      </c>
      <c r="G158" s="300" t="s">
        <v>39</v>
      </c>
      <c r="H158" s="300" t="s">
        <v>39</v>
      </c>
      <c r="I158" s="300" t="s">
        <v>39</v>
      </c>
      <c r="J158" s="300" t="s">
        <v>39</v>
      </c>
      <c r="K158" s="300" t="s">
        <v>39</v>
      </c>
      <c r="L158" s="301" t="s">
        <v>39</v>
      </c>
      <c r="M158" s="189">
        <f>VLOOKUP(A158,Setup!$A$2:$J$26,2,FALSE())</f>
        <v>46235</v>
      </c>
    </row>
    <row r="159" spans="1:13" ht="14.4" x14ac:dyDescent="0.3">
      <c r="A159" s="276">
        <f>Setup!A14</f>
        <v>12</v>
      </c>
      <c r="B159" s="277" t="str">
        <f>Setup!D14</f>
        <v>One Knoxville SC</v>
      </c>
      <c r="C159" s="278" t="str">
        <f t="shared" si="1"/>
        <v>12Season</v>
      </c>
      <c r="D159" s="279" t="str">
        <f>Setup!F14</f>
        <v>B</v>
      </c>
      <c r="E159" s="278" t="s">
        <v>110</v>
      </c>
      <c r="F159" s="297"/>
      <c r="G159" s="297"/>
      <c r="H159" s="297"/>
      <c r="I159" s="297"/>
      <c r="J159" s="297"/>
      <c r="K159" s="297"/>
      <c r="L159" s="298"/>
      <c r="M159" s="168"/>
    </row>
    <row r="160" spans="1:13" ht="14.4" x14ac:dyDescent="0.3">
      <c r="A160" s="282">
        <f>Setup!A14</f>
        <v>12</v>
      </c>
      <c r="B160" s="185" t="str">
        <f>Setup!D14</f>
        <v>One Knoxville SC</v>
      </c>
      <c r="C160" s="188" t="str">
        <f t="shared" si="1"/>
        <v>12Group</v>
      </c>
      <c r="D160" s="26" t="str">
        <f>Setup!F14</f>
        <v>B</v>
      </c>
      <c r="E160" s="188" t="s">
        <v>47</v>
      </c>
      <c r="F160" s="187"/>
      <c r="G160" s="187"/>
      <c r="H160" s="187"/>
      <c r="I160" s="187"/>
      <c r="J160" s="187"/>
      <c r="K160" s="187"/>
      <c r="L160" s="299"/>
      <c r="M160" s="168"/>
    </row>
    <row r="161" spans="1:13" ht="14.4" x14ac:dyDescent="0.3">
      <c r="A161" s="282">
        <f>Setup!A14</f>
        <v>12</v>
      </c>
      <c r="B161" s="185" t="str">
        <f>Setup!D14</f>
        <v>One Knoxville SC</v>
      </c>
      <c r="C161" s="188" t="str">
        <f t="shared" si="1"/>
        <v>12Single</v>
      </c>
      <c r="D161" s="26" t="str">
        <f>Setup!F14</f>
        <v>B</v>
      </c>
      <c r="E161" s="188" t="s">
        <v>113</v>
      </c>
      <c r="F161" s="187"/>
      <c r="G161" s="187"/>
      <c r="H161" s="187"/>
      <c r="I161" s="187"/>
      <c r="J161" s="187"/>
      <c r="K161" s="187"/>
      <c r="L161" s="299"/>
      <c r="M161" s="168"/>
    </row>
    <row r="162" spans="1:13" ht="14.4" x14ac:dyDescent="0.3">
      <c r="A162" s="282">
        <f>Setup!A14</f>
        <v>12</v>
      </c>
      <c r="B162" s="185" t="str">
        <f>Setup!D14</f>
        <v>One Knoxville SC</v>
      </c>
      <c r="C162" s="188" t="str">
        <f t="shared" si="1"/>
        <v>12Matchday</v>
      </c>
      <c r="D162" s="26" t="str">
        <f>Setup!F14</f>
        <v>B</v>
      </c>
      <c r="E162" s="188" t="s">
        <v>115</v>
      </c>
      <c r="F162" s="187"/>
      <c r="G162" s="187"/>
      <c r="H162" s="187"/>
      <c r="I162" s="187"/>
      <c r="J162" s="187"/>
      <c r="K162" s="187"/>
      <c r="L162" s="299"/>
      <c r="M162" s="168"/>
    </row>
    <row r="163" spans="1:13" ht="14.4" x14ac:dyDescent="0.3">
      <c r="A163" s="282">
        <f>Setup!A14</f>
        <v>12</v>
      </c>
      <c r="B163" s="185" t="str">
        <f>Setup!D14</f>
        <v>One Knoxville SC</v>
      </c>
      <c r="C163" s="188" t="str">
        <f t="shared" si="1"/>
        <v>12Sponsor</v>
      </c>
      <c r="D163" s="26" t="str">
        <f>Setup!F14</f>
        <v>B</v>
      </c>
      <c r="E163" s="188" t="s">
        <v>117</v>
      </c>
      <c r="F163" s="187"/>
      <c r="G163" s="187"/>
      <c r="H163" s="187"/>
      <c r="I163" s="187"/>
      <c r="J163" s="187"/>
      <c r="K163" s="187"/>
      <c r="L163" s="299"/>
      <c r="M163" s="168"/>
    </row>
    <row r="164" spans="1:13" ht="14.4" x14ac:dyDescent="0.3">
      <c r="A164" s="282">
        <f>Setup!A14</f>
        <v>12</v>
      </c>
      <c r="B164" s="185" t="str">
        <f>Setup!D14</f>
        <v>One Knoxville SC</v>
      </c>
      <c r="C164" s="188" t="str">
        <f t="shared" si="1"/>
        <v>12Comp</v>
      </c>
      <c r="D164" s="26" t="str">
        <f>Setup!F14</f>
        <v>B</v>
      </c>
      <c r="E164" s="188" t="s">
        <v>119</v>
      </c>
      <c r="F164" s="187"/>
      <c r="G164" s="187"/>
      <c r="H164" s="187"/>
      <c r="I164" s="187"/>
      <c r="J164" s="187"/>
      <c r="K164" s="187"/>
      <c r="L164" s="299"/>
      <c r="M164" s="168"/>
    </row>
    <row r="165" spans="1:13" ht="14.4" x14ac:dyDescent="0.3">
      <c r="A165" s="282">
        <f>Setup!A14</f>
        <v>12</v>
      </c>
      <c r="B165" s="185" t="str">
        <f>Setup!D14</f>
        <v>One Knoxville SC</v>
      </c>
      <c r="C165" s="188" t="str">
        <f t="shared" si="1"/>
        <v>12Promo1</v>
      </c>
      <c r="D165" s="26" t="str">
        <f>Setup!F14</f>
        <v>B</v>
      </c>
      <c r="E165" s="188" t="s">
        <v>121</v>
      </c>
      <c r="F165" s="187"/>
      <c r="G165" s="187"/>
      <c r="H165" s="187"/>
      <c r="I165" s="187"/>
      <c r="J165" s="187"/>
      <c r="K165" s="187"/>
      <c r="L165" s="299"/>
      <c r="M165" s="168"/>
    </row>
    <row r="166" spans="1:13" ht="14.4" x14ac:dyDescent="0.3">
      <c r="A166" s="282">
        <f>Setup!A14</f>
        <v>12</v>
      </c>
      <c r="B166" s="185" t="str">
        <f>Setup!D14</f>
        <v>One Knoxville SC</v>
      </c>
      <c r="C166" s="188" t="str">
        <f t="shared" si="1"/>
        <v>12Promo2</v>
      </c>
      <c r="D166" s="26" t="str">
        <f>Setup!F14</f>
        <v>B</v>
      </c>
      <c r="E166" s="188" t="s">
        <v>123</v>
      </c>
      <c r="F166" s="187"/>
      <c r="G166" s="187"/>
      <c r="H166" s="187"/>
      <c r="I166" s="187"/>
      <c r="J166" s="187"/>
      <c r="K166" s="187"/>
      <c r="L166" s="299"/>
      <c r="M166" s="168"/>
    </row>
    <row r="167" spans="1:13" ht="14.4" x14ac:dyDescent="0.3">
      <c r="A167" s="282">
        <f>Setup!A14</f>
        <v>12</v>
      </c>
      <c r="B167" s="185" t="str">
        <f>Setup!D14</f>
        <v>One Knoxville SC</v>
      </c>
      <c r="C167" s="188" t="str">
        <f t="shared" si="1"/>
        <v>12Promo3</v>
      </c>
      <c r="D167" s="26" t="str">
        <f>Setup!F14</f>
        <v>B</v>
      </c>
      <c r="E167" s="188" t="s">
        <v>125</v>
      </c>
      <c r="F167" s="187"/>
      <c r="G167" s="187"/>
      <c r="H167" s="187"/>
      <c r="I167" s="187"/>
      <c r="J167" s="187"/>
      <c r="K167" s="187"/>
      <c r="L167" s="299"/>
      <c r="M167" s="168"/>
    </row>
    <row r="168" spans="1:13" thickBot="1" x14ac:dyDescent="0.35">
      <c r="A168" s="284">
        <f>Setup!A14</f>
        <v>12</v>
      </c>
      <c r="B168" s="285" t="str">
        <f>Setup!D14</f>
        <v>One Knoxville SC</v>
      </c>
      <c r="C168" s="286" t="str">
        <f t="shared" si="1"/>
        <v>12Totals</v>
      </c>
      <c r="D168" s="287" t="str">
        <f>Setup!F14</f>
        <v>B</v>
      </c>
      <c r="E168" s="286" t="s">
        <v>151</v>
      </c>
      <c r="F168" s="300" t="s">
        <v>39</v>
      </c>
      <c r="G168" s="300" t="s">
        <v>39</v>
      </c>
      <c r="H168" s="300" t="s">
        <v>39</v>
      </c>
      <c r="I168" s="300" t="s">
        <v>39</v>
      </c>
      <c r="J168" s="300" t="s">
        <v>39</v>
      </c>
      <c r="K168" s="300" t="s">
        <v>39</v>
      </c>
      <c r="L168" s="301" t="s">
        <v>39</v>
      </c>
      <c r="M168" s="189">
        <f>VLOOKUP(A168,Setup!$A$2:$J$26,2,FALSE())</f>
        <v>46249</v>
      </c>
    </row>
    <row r="169" spans="1:13" ht="14.4" x14ac:dyDescent="0.3">
      <c r="A169" s="276">
        <f>Setup!A15</f>
        <v>13</v>
      </c>
      <c r="B169" s="277" t="str">
        <f>Setup!D15</f>
        <v>FC Naples</v>
      </c>
      <c r="C169" s="278" t="str">
        <f t="shared" si="1"/>
        <v>13Season</v>
      </c>
      <c r="D169" s="279" t="str">
        <f>Setup!F15</f>
        <v>B</v>
      </c>
      <c r="E169" s="278" t="s">
        <v>110</v>
      </c>
      <c r="F169" s="297"/>
      <c r="G169" s="297"/>
      <c r="H169" s="297"/>
      <c r="I169" s="297"/>
      <c r="J169" s="297"/>
      <c r="K169" s="297"/>
      <c r="L169" s="298"/>
      <c r="M169" s="168"/>
    </row>
    <row r="170" spans="1:13" ht="14.4" x14ac:dyDescent="0.3">
      <c r="A170" s="282">
        <f>Setup!A15</f>
        <v>13</v>
      </c>
      <c r="B170" s="185" t="str">
        <f>Setup!D15</f>
        <v>FC Naples</v>
      </c>
      <c r="C170" s="188" t="str">
        <f t="shared" si="1"/>
        <v>13Group</v>
      </c>
      <c r="D170" s="26" t="str">
        <f>Setup!F15</f>
        <v>B</v>
      </c>
      <c r="E170" s="188" t="s">
        <v>47</v>
      </c>
      <c r="F170" s="187"/>
      <c r="G170" s="187"/>
      <c r="H170" s="187"/>
      <c r="I170" s="187"/>
      <c r="J170" s="187"/>
      <c r="K170" s="187"/>
      <c r="L170" s="299"/>
      <c r="M170" s="168"/>
    </row>
    <row r="171" spans="1:13" ht="14.4" x14ac:dyDescent="0.3">
      <c r="A171" s="282">
        <f>Setup!A15</f>
        <v>13</v>
      </c>
      <c r="B171" s="185" t="str">
        <f>Setup!D15</f>
        <v>FC Naples</v>
      </c>
      <c r="C171" s="188" t="str">
        <f t="shared" si="1"/>
        <v>13Single</v>
      </c>
      <c r="D171" s="26" t="str">
        <f>Setup!F15</f>
        <v>B</v>
      </c>
      <c r="E171" s="188" t="s">
        <v>113</v>
      </c>
      <c r="F171" s="187"/>
      <c r="G171" s="187"/>
      <c r="H171" s="187"/>
      <c r="I171" s="187"/>
      <c r="J171" s="187"/>
      <c r="K171" s="187"/>
      <c r="L171" s="299"/>
      <c r="M171" s="168"/>
    </row>
    <row r="172" spans="1:13" ht="14.4" x14ac:dyDescent="0.3">
      <c r="A172" s="282">
        <f>Setup!A15</f>
        <v>13</v>
      </c>
      <c r="B172" s="185" t="str">
        <f>Setup!D15</f>
        <v>FC Naples</v>
      </c>
      <c r="C172" s="188" t="str">
        <f t="shared" si="1"/>
        <v>13Matchday</v>
      </c>
      <c r="D172" s="26" t="str">
        <f>Setup!F15</f>
        <v>B</v>
      </c>
      <c r="E172" s="188" t="s">
        <v>115</v>
      </c>
      <c r="F172" s="187"/>
      <c r="G172" s="187"/>
      <c r="H172" s="187"/>
      <c r="I172" s="187"/>
      <c r="J172" s="187"/>
      <c r="K172" s="187"/>
      <c r="L172" s="299"/>
      <c r="M172" s="168"/>
    </row>
    <row r="173" spans="1:13" ht="14.4" x14ac:dyDescent="0.3">
      <c r="A173" s="282">
        <f>Setup!A15</f>
        <v>13</v>
      </c>
      <c r="B173" s="185" t="str">
        <f>Setup!D15</f>
        <v>FC Naples</v>
      </c>
      <c r="C173" s="188" t="str">
        <f t="shared" si="1"/>
        <v>13Sponsor</v>
      </c>
      <c r="D173" s="26" t="str">
        <f>Setup!F15</f>
        <v>B</v>
      </c>
      <c r="E173" s="188" t="s">
        <v>117</v>
      </c>
      <c r="F173" s="187"/>
      <c r="G173" s="187"/>
      <c r="H173" s="187"/>
      <c r="I173" s="187"/>
      <c r="J173" s="187"/>
      <c r="K173" s="187"/>
      <c r="L173" s="299"/>
      <c r="M173" s="168"/>
    </row>
    <row r="174" spans="1:13" ht="14.4" x14ac:dyDescent="0.3">
      <c r="A174" s="282">
        <f>Setup!A15</f>
        <v>13</v>
      </c>
      <c r="B174" s="185" t="str">
        <f>Setup!D15</f>
        <v>FC Naples</v>
      </c>
      <c r="C174" s="188" t="str">
        <f t="shared" si="1"/>
        <v>13Comp</v>
      </c>
      <c r="D174" s="26" t="str">
        <f>Setup!F15</f>
        <v>B</v>
      </c>
      <c r="E174" s="188" t="s">
        <v>119</v>
      </c>
      <c r="F174" s="187"/>
      <c r="G174" s="187"/>
      <c r="H174" s="187"/>
      <c r="I174" s="187"/>
      <c r="J174" s="187"/>
      <c r="K174" s="187"/>
      <c r="L174" s="299"/>
      <c r="M174" s="168"/>
    </row>
    <row r="175" spans="1:13" ht="14.4" x14ac:dyDescent="0.3">
      <c r="A175" s="282">
        <f>Setup!A15</f>
        <v>13</v>
      </c>
      <c r="B175" s="185" t="str">
        <f>Setup!D15</f>
        <v>FC Naples</v>
      </c>
      <c r="C175" s="188" t="str">
        <f t="shared" si="1"/>
        <v>13Promo1</v>
      </c>
      <c r="D175" s="26" t="str">
        <f>Setup!F15</f>
        <v>B</v>
      </c>
      <c r="E175" s="188" t="s">
        <v>121</v>
      </c>
      <c r="F175" s="187"/>
      <c r="G175" s="187"/>
      <c r="H175" s="187"/>
      <c r="I175" s="187"/>
      <c r="J175" s="187"/>
      <c r="K175" s="187"/>
      <c r="L175" s="299"/>
      <c r="M175" s="168"/>
    </row>
    <row r="176" spans="1:13" ht="14.4" x14ac:dyDescent="0.3">
      <c r="A176" s="282">
        <f>Setup!A15</f>
        <v>13</v>
      </c>
      <c r="B176" s="185" t="str">
        <f>Setup!D15</f>
        <v>FC Naples</v>
      </c>
      <c r="C176" s="188" t="str">
        <f t="shared" si="1"/>
        <v>13Promo2</v>
      </c>
      <c r="D176" s="26" t="str">
        <f>Setup!F15</f>
        <v>B</v>
      </c>
      <c r="E176" s="188" t="s">
        <v>123</v>
      </c>
      <c r="F176" s="187"/>
      <c r="G176" s="187"/>
      <c r="H176" s="187"/>
      <c r="I176" s="187"/>
      <c r="J176" s="187"/>
      <c r="K176" s="187"/>
      <c r="L176" s="299"/>
      <c r="M176" s="168"/>
    </row>
    <row r="177" spans="1:13" ht="14.4" x14ac:dyDescent="0.3">
      <c r="A177" s="282">
        <f>Setup!A15</f>
        <v>13</v>
      </c>
      <c r="B177" s="185" t="str">
        <f>Setup!D15</f>
        <v>FC Naples</v>
      </c>
      <c r="C177" s="188" t="str">
        <f t="shared" ref="C177:C240" si="2">A177&amp;E177</f>
        <v>13Promo3</v>
      </c>
      <c r="D177" s="26" t="str">
        <f>Setup!F15</f>
        <v>B</v>
      </c>
      <c r="E177" s="188" t="s">
        <v>125</v>
      </c>
      <c r="F177" s="187"/>
      <c r="G177" s="187"/>
      <c r="H177" s="187"/>
      <c r="I177" s="187"/>
      <c r="J177" s="187"/>
      <c r="K177" s="187"/>
      <c r="L177" s="299"/>
      <c r="M177" s="168"/>
    </row>
    <row r="178" spans="1:13" thickBot="1" x14ac:dyDescent="0.35">
      <c r="A178" s="284">
        <f>Setup!A15</f>
        <v>13</v>
      </c>
      <c r="B178" s="285" t="str">
        <f>Setup!D15</f>
        <v>FC Naples</v>
      </c>
      <c r="C178" s="286" t="str">
        <f t="shared" si="2"/>
        <v>13Totals</v>
      </c>
      <c r="D178" s="287" t="str">
        <f>Setup!F15</f>
        <v>B</v>
      </c>
      <c r="E178" s="286" t="s">
        <v>151</v>
      </c>
      <c r="F178" s="300" t="s">
        <v>39</v>
      </c>
      <c r="G178" s="300" t="s">
        <v>39</v>
      </c>
      <c r="H178" s="300" t="s">
        <v>39</v>
      </c>
      <c r="I178" s="300" t="s">
        <v>39</v>
      </c>
      <c r="J178" s="300" t="s">
        <v>39</v>
      </c>
      <c r="K178" s="300" t="s">
        <v>39</v>
      </c>
      <c r="L178" s="301" t="s">
        <v>39</v>
      </c>
      <c r="M178" s="189">
        <f>VLOOKUP(A178,Setup!$A$2:$J$26,2,FALSE())</f>
        <v>46263</v>
      </c>
    </row>
    <row r="179" spans="1:13" ht="14.4" x14ac:dyDescent="0.3">
      <c r="A179" s="276">
        <f>Setup!A16</f>
        <v>14</v>
      </c>
      <c r="B179" s="277" t="str">
        <f>Setup!D16</f>
        <v>Fort Wayne FC</v>
      </c>
      <c r="C179" s="278" t="str">
        <f t="shared" si="2"/>
        <v>14Season</v>
      </c>
      <c r="D179" s="279" t="str">
        <f>Setup!F16</f>
        <v>B</v>
      </c>
      <c r="E179" s="278" t="s">
        <v>110</v>
      </c>
      <c r="F179" s="310"/>
      <c r="G179" s="310"/>
      <c r="H179" s="310"/>
      <c r="I179" s="310"/>
      <c r="J179" s="310"/>
      <c r="K179" s="310"/>
      <c r="L179" s="311"/>
      <c r="M179" s="168"/>
    </row>
    <row r="180" spans="1:13" ht="14.4" x14ac:dyDescent="0.3">
      <c r="A180" s="282">
        <f>Setup!A16</f>
        <v>14</v>
      </c>
      <c r="B180" s="185" t="str">
        <f>Setup!D16</f>
        <v>Fort Wayne FC</v>
      </c>
      <c r="C180" s="188" t="str">
        <f t="shared" si="2"/>
        <v>14Group</v>
      </c>
      <c r="D180" s="26" t="str">
        <f>Setup!F16</f>
        <v>B</v>
      </c>
      <c r="E180" s="188" t="s">
        <v>47</v>
      </c>
      <c r="F180" s="187"/>
      <c r="G180" s="187"/>
      <c r="H180" s="187"/>
      <c r="I180" s="187"/>
      <c r="J180" s="187"/>
      <c r="K180" s="187"/>
      <c r="L180" s="299"/>
      <c r="M180" s="168"/>
    </row>
    <row r="181" spans="1:13" ht="14.4" x14ac:dyDescent="0.3">
      <c r="A181" s="282">
        <f>Setup!A16</f>
        <v>14</v>
      </c>
      <c r="B181" s="185" t="str">
        <f>Setup!D16</f>
        <v>Fort Wayne FC</v>
      </c>
      <c r="C181" s="188" t="str">
        <f t="shared" si="2"/>
        <v>14Single</v>
      </c>
      <c r="D181" s="26" t="str">
        <f>Setup!F16</f>
        <v>B</v>
      </c>
      <c r="E181" s="188" t="s">
        <v>113</v>
      </c>
      <c r="F181" s="187"/>
      <c r="G181" s="187"/>
      <c r="H181" s="187"/>
      <c r="I181" s="187"/>
      <c r="J181" s="187"/>
      <c r="K181" s="187"/>
      <c r="L181" s="299"/>
      <c r="M181" s="168"/>
    </row>
    <row r="182" spans="1:13" ht="14.4" x14ac:dyDescent="0.3">
      <c r="A182" s="282">
        <f>Setup!A16</f>
        <v>14</v>
      </c>
      <c r="B182" s="185" t="str">
        <f>Setup!D16</f>
        <v>Fort Wayne FC</v>
      </c>
      <c r="C182" s="188" t="str">
        <f t="shared" si="2"/>
        <v>14Matchday</v>
      </c>
      <c r="D182" s="26" t="str">
        <f>Setup!F16</f>
        <v>B</v>
      </c>
      <c r="E182" s="188" t="s">
        <v>115</v>
      </c>
      <c r="F182" s="187"/>
      <c r="G182" s="187"/>
      <c r="H182" s="187"/>
      <c r="I182" s="187"/>
      <c r="J182" s="187"/>
      <c r="K182" s="187"/>
      <c r="L182" s="299"/>
      <c r="M182" s="168"/>
    </row>
    <row r="183" spans="1:13" ht="14.4" x14ac:dyDescent="0.3">
      <c r="A183" s="282">
        <f>Setup!A16</f>
        <v>14</v>
      </c>
      <c r="B183" s="185" t="str">
        <f>Setup!D16</f>
        <v>Fort Wayne FC</v>
      </c>
      <c r="C183" s="188" t="str">
        <f t="shared" si="2"/>
        <v>14Sponsor</v>
      </c>
      <c r="D183" s="26" t="str">
        <f>Setup!F16</f>
        <v>B</v>
      </c>
      <c r="E183" s="188" t="s">
        <v>117</v>
      </c>
      <c r="F183" s="187"/>
      <c r="G183" s="187"/>
      <c r="H183" s="187"/>
      <c r="I183" s="187"/>
      <c r="J183" s="187"/>
      <c r="K183" s="187"/>
      <c r="L183" s="299"/>
      <c r="M183" s="168"/>
    </row>
    <row r="184" spans="1:13" ht="14.4" x14ac:dyDescent="0.3">
      <c r="A184" s="282">
        <f>Setup!A16</f>
        <v>14</v>
      </c>
      <c r="B184" s="185" t="str">
        <f>Setup!D16</f>
        <v>Fort Wayne FC</v>
      </c>
      <c r="C184" s="188" t="str">
        <f t="shared" si="2"/>
        <v>14Comp</v>
      </c>
      <c r="D184" s="26" t="str">
        <f>Setup!F16</f>
        <v>B</v>
      </c>
      <c r="E184" s="188" t="s">
        <v>119</v>
      </c>
      <c r="F184" s="187"/>
      <c r="G184" s="187"/>
      <c r="H184" s="187"/>
      <c r="I184" s="187"/>
      <c r="J184" s="187"/>
      <c r="K184" s="187"/>
      <c r="L184" s="299"/>
      <c r="M184" s="168"/>
    </row>
    <row r="185" spans="1:13" ht="14.4" x14ac:dyDescent="0.3">
      <c r="A185" s="282">
        <f>Setup!A16</f>
        <v>14</v>
      </c>
      <c r="B185" s="185" t="str">
        <f>Setup!D16</f>
        <v>Fort Wayne FC</v>
      </c>
      <c r="C185" s="188" t="str">
        <f t="shared" si="2"/>
        <v>14Promo1</v>
      </c>
      <c r="D185" s="26" t="str">
        <f>Setup!F16</f>
        <v>B</v>
      </c>
      <c r="E185" s="188" t="s">
        <v>121</v>
      </c>
      <c r="F185" s="187"/>
      <c r="G185" s="187"/>
      <c r="H185" s="187"/>
      <c r="I185" s="187"/>
      <c r="J185" s="187"/>
      <c r="K185" s="187"/>
      <c r="L185" s="299"/>
      <c r="M185" s="168"/>
    </row>
    <row r="186" spans="1:13" ht="14.4" x14ac:dyDescent="0.3">
      <c r="A186" s="282">
        <f>Setup!A16</f>
        <v>14</v>
      </c>
      <c r="B186" s="185" t="str">
        <f>Setup!D16</f>
        <v>Fort Wayne FC</v>
      </c>
      <c r="C186" s="188" t="str">
        <f t="shared" si="2"/>
        <v>14Promo2</v>
      </c>
      <c r="D186" s="26" t="str">
        <f>Setup!F16</f>
        <v>B</v>
      </c>
      <c r="E186" s="188" t="s">
        <v>123</v>
      </c>
      <c r="F186" s="187"/>
      <c r="G186" s="187"/>
      <c r="H186" s="187"/>
      <c r="I186" s="187"/>
      <c r="J186" s="187"/>
      <c r="K186" s="187"/>
      <c r="L186" s="299"/>
      <c r="M186" s="168"/>
    </row>
    <row r="187" spans="1:13" ht="14.4" x14ac:dyDescent="0.3">
      <c r="A187" s="282">
        <f>Setup!A16</f>
        <v>14</v>
      </c>
      <c r="B187" s="185" t="str">
        <f>Setup!D16</f>
        <v>Fort Wayne FC</v>
      </c>
      <c r="C187" s="188" t="str">
        <f t="shared" si="2"/>
        <v>14Promo3</v>
      </c>
      <c r="D187" s="26" t="str">
        <f>Setup!F16</f>
        <v>B</v>
      </c>
      <c r="E187" s="188" t="s">
        <v>125</v>
      </c>
      <c r="F187" s="187"/>
      <c r="G187" s="187"/>
      <c r="H187" s="187"/>
      <c r="I187" s="187"/>
      <c r="J187" s="187"/>
      <c r="K187" s="187"/>
      <c r="L187" s="299"/>
      <c r="M187" s="168"/>
    </row>
    <row r="188" spans="1:13" thickBot="1" x14ac:dyDescent="0.35">
      <c r="A188" s="284">
        <f>Setup!A16</f>
        <v>14</v>
      </c>
      <c r="B188" s="285" t="str">
        <f>Setup!D16</f>
        <v>Fort Wayne FC</v>
      </c>
      <c r="C188" s="286" t="str">
        <f t="shared" si="2"/>
        <v>14Totals</v>
      </c>
      <c r="D188" s="287" t="str">
        <f>Setup!F16</f>
        <v>B</v>
      </c>
      <c r="E188" s="286" t="s">
        <v>151</v>
      </c>
      <c r="F188" s="300" t="s">
        <v>39</v>
      </c>
      <c r="G188" s="300" t="s">
        <v>39</v>
      </c>
      <c r="H188" s="300" t="s">
        <v>39</v>
      </c>
      <c r="I188" s="300" t="s">
        <v>39</v>
      </c>
      <c r="J188" s="300" t="s">
        <v>39</v>
      </c>
      <c r="K188" s="300" t="s">
        <v>39</v>
      </c>
      <c r="L188" s="301" t="s">
        <v>39</v>
      </c>
      <c r="M188" s="189">
        <f>VLOOKUP(A188,Setup!$A$2:$J$26,2,FALSE())</f>
        <v>46277</v>
      </c>
    </row>
    <row r="189" spans="1:13" ht="14.4" x14ac:dyDescent="0.3">
      <c r="A189" s="276">
        <f>Setup!A17</f>
        <v>15</v>
      </c>
      <c r="B189" s="277" t="str">
        <f>Setup!D17</f>
        <v>Corpus Christi FC</v>
      </c>
      <c r="C189" s="278" t="str">
        <f t="shared" si="2"/>
        <v>15Season</v>
      </c>
      <c r="D189" s="279" t="str">
        <f>Setup!F17</f>
        <v>C</v>
      </c>
      <c r="E189" s="278" t="s">
        <v>110</v>
      </c>
      <c r="F189" s="310">
        <v>15</v>
      </c>
      <c r="G189" s="310">
        <v>15</v>
      </c>
      <c r="H189" s="310">
        <v>15</v>
      </c>
      <c r="I189" s="310">
        <v>15</v>
      </c>
      <c r="J189" s="310">
        <v>15</v>
      </c>
      <c r="K189" s="310">
        <v>15</v>
      </c>
      <c r="L189" s="311">
        <v>15</v>
      </c>
      <c r="M189" s="168"/>
    </row>
    <row r="190" spans="1:13" ht="14.4" x14ac:dyDescent="0.3">
      <c r="A190" s="282">
        <f>Setup!A17</f>
        <v>15</v>
      </c>
      <c r="B190" s="185" t="str">
        <f>Setup!D17</f>
        <v>Corpus Christi FC</v>
      </c>
      <c r="C190" s="188" t="str">
        <f t="shared" si="2"/>
        <v>15Group</v>
      </c>
      <c r="D190" s="26" t="str">
        <f>Setup!F17</f>
        <v>C</v>
      </c>
      <c r="E190" s="188" t="s">
        <v>47</v>
      </c>
      <c r="F190" s="187">
        <v>15</v>
      </c>
      <c r="G190" s="187">
        <v>15</v>
      </c>
      <c r="H190" s="187">
        <v>15</v>
      </c>
      <c r="I190" s="187">
        <v>15</v>
      </c>
      <c r="J190" s="187">
        <v>15</v>
      </c>
      <c r="K190" s="187">
        <v>15</v>
      </c>
      <c r="L190" s="299">
        <v>15</v>
      </c>
      <c r="M190" s="168"/>
    </row>
    <row r="191" spans="1:13" ht="14.4" x14ac:dyDescent="0.3">
      <c r="A191" s="282">
        <f>Setup!A17</f>
        <v>15</v>
      </c>
      <c r="B191" s="185" t="str">
        <f>Setup!D17</f>
        <v>Corpus Christi FC</v>
      </c>
      <c r="C191" s="188" t="str">
        <f t="shared" si="2"/>
        <v>15Single</v>
      </c>
      <c r="D191" s="26" t="str">
        <f>Setup!F17</f>
        <v>C</v>
      </c>
      <c r="E191" s="188" t="s">
        <v>113</v>
      </c>
      <c r="F191" s="187">
        <v>15</v>
      </c>
      <c r="G191" s="187">
        <v>15</v>
      </c>
      <c r="H191" s="187">
        <v>15</v>
      </c>
      <c r="I191" s="187">
        <v>15</v>
      </c>
      <c r="J191" s="187">
        <v>15</v>
      </c>
      <c r="K191" s="187">
        <v>15</v>
      </c>
      <c r="L191" s="299">
        <v>15</v>
      </c>
      <c r="M191" s="168"/>
    </row>
    <row r="192" spans="1:13" ht="14.4" x14ac:dyDescent="0.3">
      <c r="A192" s="282">
        <f>Setup!A17</f>
        <v>15</v>
      </c>
      <c r="B192" s="185" t="str">
        <f>Setup!D17</f>
        <v>Corpus Christi FC</v>
      </c>
      <c r="C192" s="188" t="str">
        <f t="shared" si="2"/>
        <v>15Matchday</v>
      </c>
      <c r="D192" s="26" t="str">
        <f>Setup!F17</f>
        <v>C</v>
      </c>
      <c r="E192" s="188" t="s">
        <v>115</v>
      </c>
      <c r="F192" s="187">
        <v>15</v>
      </c>
      <c r="G192" s="187">
        <v>15</v>
      </c>
      <c r="H192" s="187">
        <v>15</v>
      </c>
      <c r="I192" s="187">
        <v>15</v>
      </c>
      <c r="J192" s="187">
        <v>15</v>
      </c>
      <c r="K192" s="187">
        <v>15</v>
      </c>
      <c r="L192" s="299">
        <v>15</v>
      </c>
      <c r="M192" s="168"/>
    </row>
    <row r="193" spans="1:13" ht="14.4" x14ac:dyDescent="0.3">
      <c r="A193" s="282">
        <f>Setup!A17</f>
        <v>15</v>
      </c>
      <c r="B193" s="185" t="str">
        <f>Setup!D17</f>
        <v>Corpus Christi FC</v>
      </c>
      <c r="C193" s="188" t="str">
        <f t="shared" si="2"/>
        <v>15Sponsor</v>
      </c>
      <c r="D193" s="26" t="str">
        <f>Setup!F17</f>
        <v>C</v>
      </c>
      <c r="E193" s="188" t="s">
        <v>117</v>
      </c>
      <c r="F193" s="187">
        <v>15</v>
      </c>
      <c r="G193" s="187">
        <v>15</v>
      </c>
      <c r="H193" s="187">
        <v>15</v>
      </c>
      <c r="I193" s="187">
        <v>15</v>
      </c>
      <c r="J193" s="187">
        <v>15</v>
      </c>
      <c r="K193" s="187">
        <v>15</v>
      </c>
      <c r="L193" s="299">
        <v>15</v>
      </c>
      <c r="M193" s="168"/>
    </row>
    <row r="194" spans="1:13" ht="14.4" x14ac:dyDescent="0.3">
      <c r="A194" s="282">
        <f>Setup!A17</f>
        <v>15</v>
      </c>
      <c r="B194" s="185" t="str">
        <f>Setup!D17</f>
        <v>Corpus Christi FC</v>
      </c>
      <c r="C194" s="188" t="str">
        <f t="shared" si="2"/>
        <v>15Comp</v>
      </c>
      <c r="D194" s="26" t="str">
        <f>Setup!F17</f>
        <v>C</v>
      </c>
      <c r="E194" s="188" t="s">
        <v>119</v>
      </c>
      <c r="F194" s="187">
        <v>15</v>
      </c>
      <c r="G194" s="187">
        <v>15</v>
      </c>
      <c r="H194" s="187">
        <v>15</v>
      </c>
      <c r="I194" s="187">
        <v>15</v>
      </c>
      <c r="J194" s="187">
        <v>15</v>
      </c>
      <c r="K194" s="187">
        <v>15</v>
      </c>
      <c r="L194" s="299">
        <v>15</v>
      </c>
      <c r="M194" s="168"/>
    </row>
    <row r="195" spans="1:13" ht="14.4" x14ac:dyDescent="0.3">
      <c r="A195" s="282">
        <f>Setup!A17</f>
        <v>15</v>
      </c>
      <c r="B195" s="185" t="str">
        <f>Setup!D17</f>
        <v>Corpus Christi FC</v>
      </c>
      <c r="C195" s="188" t="str">
        <f t="shared" si="2"/>
        <v>15Promo1</v>
      </c>
      <c r="D195" s="26" t="str">
        <f>Setup!F17</f>
        <v>C</v>
      </c>
      <c r="E195" s="188" t="s">
        <v>121</v>
      </c>
      <c r="F195" s="187">
        <v>15</v>
      </c>
      <c r="G195" s="187">
        <v>15</v>
      </c>
      <c r="H195" s="187">
        <v>15</v>
      </c>
      <c r="I195" s="187">
        <v>15</v>
      </c>
      <c r="J195" s="187">
        <v>15</v>
      </c>
      <c r="K195" s="187">
        <v>15</v>
      </c>
      <c r="L195" s="299">
        <v>15</v>
      </c>
      <c r="M195" s="168"/>
    </row>
    <row r="196" spans="1:13" ht="14.4" x14ac:dyDescent="0.3">
      <c r="A196" s="282">
        <f>Setup!A17</f>
        <v>15</v>
      </c>
      <c r="B196" s="185" t="str">
        <f>Setup!D17</f>
        <v>Corpus Christi FC</v>
      </c>
      <c r="C196" s="188" t="str">
        <f t="shared" si="2"/>
        <v>15Promo2</v>
      </c>
      <c r="D196" s="26" t="str">
        <f>Setup!F17</f>
        <v>C</v>
      </c>
      <c r="E196" s="188" t="s">
        <v>123</v>
      </c>
      <c r="F196" s="187">
        <v>15</v>
      </c>
      <c r="G196" s="187">
        <v>15</v>
      </c>
      <c r="H196" s="187">
        <v>15</v>
      </c>
      <c r="I196" s="187">
        <v>15</v>
      </c>
      <c r="J196" s="187">
        <v>15</v>
      </c>
      <c r="K196" s="187">
        <v>15</v>
      </c>
      <c r="L196" s="299">
        <v>15</v>
      </c>
      <c r="M196" s="168"/>
    </row>
    <row r="197" spans="1:13" ht="14.4" x14ac:dyDescent="0.3">
      <c r="A197" s="282">
        <f>Setup!A17</f>
        <v>15</v>
      </c>
      <c r="B197" s="185" t="str">
        <f>Setup!D17</f>
        <v>Corpus Christi FC</v>
      </c>
      <c r="C197" s="188" t="str">
        <f t="shared" si="2"/>
        <v>15Promo3</v>
      </c>
      <c r="D197" s="26" t="str">
        <f>Setup!F17</f>
        <v>C</v>
      </c>
      <c r="E197" s="188" t="s">
        <v>125</v>
      </c>
      <c r="F197" s="187">
        <v>15</v>
      </c>
      <c r="G197" s="187">
        <v>15</v>
      </c>
      <c r="H197" s="187">
        <v>15</v>
      </c>
      <c r="I197" s="187">
        <v>15</v>
      </c>
      <c r="J197" s="187">
        <v>15</v>
      </c>
      <c r="K197" s="187">
        <v>15</v>
      </c>
      <c r="L197" s="299">
        <v>15</v>
      </c>
      <c r="M197" s="168"/>
    </row>
    <row r="198" spans="1:13" thickBot="1" x14ac:dyDescent="0.35">
      <c r="A198" s="284">
        <f>Setup!A17</f>
        <v>15</v>
      </c>
      <c r="B198" s="285" t="str">
        <f>Setup!D17</f>
        <v>Corpus Christi FC</v>
      </c>
      <c r="C198" s="286" t="str">
        <f t="shared" si="2"/>
        <v>15Totals</v>
      </c>
      <c r="D198" s="287" t="str">
        <f>Setup!F17</f>
        <v>C</v>
      </c>
      <c r="E198" s="286" t="s">
        <v>151</v>
      </c>
      <c r="F198" s="300" t="s">
        <v>39</v>
      </c>
      <c r="G198" s="300" t="s">
        <v>39</v>
      </c>
      <c r="H198" s="300" t="s">
        <v>39</v>
      </c>
      <c r="I198" s="300" t="s">
        <v>39</v>
      </c>
      <c r="J198" s="300" t="s">
        <v>39</v>
      </c>
      <c r="K198" s="300" t="s">
        <v>39</v>
      </c>
      <c r="L198" s="301" t="s">
        <v>39</v>
      </c>
      <c r="M198" s="189">
        <f>VLOOKUP(A198,Setup!$A$2:$J$26,2,FALSE())</f>
        <v>46281</v>
      </c>
    </row>
    <row r="199" spans="1:13" ht="14.4" x14ac:dyDescent="0.3">
      <c r="A199" s="276">
        <f>Setup!A18</f>
        <v>16</v>
      </c>
      <c r="B199" s="277" t="str">
        <f>Setup!D18</f>
        <v>Union Omaha</v>
      </c>
      <c r="C199" s="278" t="str">
        <f t="shared" si="2"/>
        <v>16Season</v>
      </c>
      <c r="D199" s="279" t="str">
        <f>Setup!F18</f>
        <v>B</v>
      </c>
      <c r="E199" s="278" t="s">
        <v>110</v>
      </c>
      <c r="F199" s="297"/>
      <c r="G199" s="297"/>
      <c r="H199" s="297"/>
      <c r="I199" s="297"/>
      <c r="J199" s="297"/>
      <c r="K199" s="297"/>
      <c r="L199" s="298"/>
      <c r="M199" s="168"/>
    </row>
    <row r="200" spans="1:13" ht="14.4" x14ac:dyDescent="0.3">
      <c r="A200" s="282">
        <f>Setup!A18</f>
        <v>16</v>
      </c>
      <c r="B200" s="185" t="str">
        <f>Setup!D18</f>
        <v>Union Omaha</v>
      </c>
      <c r="C200" s="188" t="str">
        <f t="shared" si="2"/>
        <v>16Group</v>
      </c>
      <c r="D200" s="26" t="str">
        <f>Setup!F18</f>
        <v>B</v>
      </c>
      <c r="E200" s="188" t="s">
        <v>47</v>
      </c>
      <c r="F200" s="187"/>
      <c r="G200" s="187"/>
      <c r="H200" s="187"/>
      <c r="I200" s="187"/>
      <c r="J200" s="187"/>
      <c r="K200" s="187"/>
      <c r="L200" s="299"/>
      <c r="M200" s="168"/>
    </row>
    <row r="201" spans="1:13" ht="14.4" x14ac:dyDescent="0.3">
      <c r="A201" s="282">
        <f>Setup!A18</f>
        <v>16</v>
      </c>
      <c r="B201" s="185" t="str">
        <f>Setup!D18</f>
        <v>Union Omaha</v>
      </c>
      <c r="C201" s="188" t="str">
        <f t="shared" si="2"/>
        <v>16Single</v>
      </c>
      <c r="D201" s="26" t="str">
        <f>Setup!F18</f>
        <v>B</v>
      </c>
      <c r="E201" s="188" t="s">
        <v>113</v>
      </c>
      <c r="F201" s="187"/>
      <c r="G201" s="187"/>
      <c r="H201" s="187"/>
      <c r="I201" s="187"/>
      <c r="J201" s="187"/>
      <c r="K201" s="187"/>
      <c r="L201" s="299"/>
      <c r="M201" s="168"/>
    </row>
    <row r="202" spans="1:13" ht="14.4" x14ac:dyDescent="0.3">
      <c r="A202" s="282">
        <f>Setup!A18</f>
        <v>16</v>
      </c>
      <c r="B202" s="185" t="str">
        <f>Setup!D18</f>
        <v>Union Omaha</v>
      </c>
      <c r="C202" s="188" t="str">
        <f t="shared" si="2"/>
        <v>16Matchday</v>
      </c>
      <c r="D202" s="26" t="str">
        <f>Setup!F18</f>
        <v>B</v>
      </c>
      <c r="E202" s="188" t="s">
        <v>115</v>
      </c>
      <c r="F202" s="187"/>
      <c r="G202" s="187"/>
      <c r="H202" s="187"/>
      <c r="I202" s="187"/>
      <c r="J202" s="187"/>
      <c r="K202" s="187"/>
      <c r="L202" s="299"/>
      <c r="M202" s="168"/>
    </row>
    <row r="203" spans="1:13" ht="14.4" x14ac:dyDescent="0.3">
      <c r="A203" s="282">
        <f>Setup!A18</f>
        <v>16</v>
      </c>
      <c r="B203" s="185" t="str">
        <f>Setup!D18</f>
        <v>Union Omaha</v>
      </c>
      <c r="C203" s="188" t="str">
        <f t="shared" si="2"/>
        <v>16Sponsor</v>
      </c>
      <c r="D203" s="26" t="str">
        <f>Setup!F18</f>
        <v>B</v>
      </c>
      <c r="E203" s="188" t="s">
        <v>117</v>
      </c>
      <c r="F203" s="187"/>
      <c r="G203" s="187"/>
      <c r="H203" s="187"/>
      <c r="I203" s="187"/>
      <c r="J203" s="187"/>
      <c r="K203" s="187"/>
      <c r="L203" s="299"/>
      <c r="M203" s="168"/>
    </row>
    <row r="204" spans="1:13" ht="14.4" x14ac:dyDescent="0.3">
      <c r="A204" s="282">
        <f>Setup!A18</f>
        <v>16</v>
      </c>
      <c r="B204" s="185" t="str">
        <f>Setup!D18</f>
        <v>Union Omaha</v>
      </c>
      <c r="C204" s="188" t="str">
        <f t="shared" si="2"/>
        <v>16Comp</v>
      </c>
      <c r="D204" s="26" t="str">
        <f>Setup!F18</f>
        <v>B</v>
      </c>
      <c r="E204" s="188" t="s">
        <v>119</v>
      </c>
      <c r="F204" s="187"/>
      <c r="G204" s="187"/>
      <c r="H204" s="187"/>
      <c r="I204" s="187"/>
      <c r="J204" s="187"/>
      <c r="K204" s="187"/>
      <c r="L204" s="299"/>
      <c r="M204" s="168"/>
    </row>
    <row r="205" spans="1:13" ht="14.4" x14ac:dyDescent="0.3">
      <c r="A205" s="282">
        <f>Setup!A18</f>
        <v>16</v>
      </c>
      <c r="B205" s="185" t="str">
        <f>Setup!D18</f>
        <v>Union Omaha</v>
      </c>
      <c r="C205" s="188" t="str">
        <f t="shared" si="2"/>
        <v>16Promo1</v>
      </c>
      <c r="D205" s="26" t="str">
        <f>Setup!F18</f>
        <v>B</v>
      </c>
      <c r="E205" s="188" t="s">
        <v>121</v>
      </c>
      <c r="F205" s="187"/>
      <c r="G205" s="187"/>
      <c r="H205" s="187"/>
      <c r="I205" s="187"/>
      <c r="J205" s="187"/>
      <c r="K205" s="187"/>
      <c r="L205" s="299"/>
      <c r="M205" s="168"/>
    </row>
    <row r="206" spans="1:13" ht="14.4" x14ac:dyDescent="0.3">
      <c r="A206" s="282">
        <f>Setup!A18</f>
        <v>16</v>
      </c>
      <c r="B206" s="185" t="str">
        <f>Setup!D18</f>
        <v>Union Omaha</v>
      </c>
      <c r="C206" s="188" t="str">
        <f t="shared" si="2"/>
        <v>16Promo2</v>
      </c>
      <c r="D206" s="26" t="str">
        <f>Setup!F18</f>
        <v>B</v>
      </c>
      <c r="E206" s="188" t="s">
        <v>123</v>
      </c>
      <c r="F206" s="187"/>
      <c r="G206" s="187"/>
      <c r="H206" s="187"/>
      <c r="I206" s="187"/>
      <c r="J206" s="187"/>
      <c r="K206" s="187"/>
      <c r="L206" s="299"/>
      <c r="M206" s="168"/>
    </row>
    <row r="207" spans="1:13" ht="14.4" x14ac:dyDescent="0.3">
      <c r="A207" s="282">
        <f>Setup!A18</f>
        <v>16</v>
      </c>
      <c r="B207" s="185" t="str">
        <f>Setup!D18</f>
        <v>Union Omaha</v>
      </c>
      <c r="C207" s="188" t="str">
        <f t="shared" si="2"/>
        <v>16Promo3</v>
      </c>
      <c r="D207" s="26" t="str">
        <f>Setup!F18</f>
        <v>B</v>
      </c>
      <c r="E207" s="188" t="s">
        <v>125</v>
      </c>
      <c r="F207" s="187"/>
      <c r="G207" s="187"/>
      <c r="H207" s="187"/>
      <c r="I207" s="187"/>
      <c r="J207" s="187"/>
      <c r="K207" s="187"/>
      <c r="L207" s="299"/>
      <c r="M207" s="168"/>
    </row>
    <row r="208" spans="1:13" thickBot="1" x14ac:dyDescent="0.35">
      <c r="A208" s="284">
        <f>Setup!A18</f>
        <v>16</v>
      </c>
      <c r="B208" s="285" t="str">
        <f>Setup!D18</f>
        <v>Union Omaha</v>
      </c>
      <c r="C208" s="286" t="str">
        <f t="shared" si="2"/>
        <v>16Totals</v>
      </c>
      <c r="D208" s="287" t="str">
        <f>Setup!F18</f>
        <v>B</v>
      </c>
      <c r="E208" s="286" t="s">
        <v>151</v>
      </c>
      <c r="F208" s="300" t="s">
        <v>39</v>
      </c>
      <c r="G208" s="300" t="s">
        <v>39</v>
      </c>
      <c r="H208" s="300" t="s">
        <v>39</v>
      </c>
      <c r="I208" s="300" t="s">
        <v>39</v>
      </c>
      <c r="J208" s="300" t="s">
        <v>39</v>
      </c>
      <c r="K208" s="300" t="s">
        <v>39</v>
      </c>
      <c r="L208" s="301" t="s">
        <v>39</v>
      </c>
      <c r="M208" s="189">
        <f>VLOOKUP(A208,Setup!$A$2:$J$26,2,FALSE())</f>
        <v>46291</v>
      </c>
    </row>
    <row r="209" spans="1:13" ht="14.4" x14ac:dyDescent="0.3">
      <c r="A209" s="276">
        <f>Setup!A19</f>
        <v>17</v>
      </c>
      <c r="B209" s="277" t="str">
        <f>Setup!D19</f>
        <v>South Georgia Tormenta FC</v>
      </c>
      <c r="C209" s="278" t="str">
        <f t="shared" si="2"/>
        <v>17Season</v>
      </c>
      <c r="D209" s="279" t="str">
        <f>Setup!F19</f>
        <v>C</v>
      </c>
      <c r="E209" s="278" t="s">
        <v>110</v>
      </c>
      <c r="F209" s="297"/>
      <c r="G209" s="297"/>
      <c r="H209" s="297"/>
      <c r="I209" s="297"/>
      <c r="J209" s="297"/>
      <c r="K209" s="297"/>
      <c r="L209" s="298"/>
      <c r="M209" s="168"/>
    </row>
    <row r="210" spans="1:13" ht="14.4" x14ac:dyDescent="0.3">
      <c r="A210" s="282">
        <f>Setup!A19</f>
        <v>17</v>
      </c>
      <c r="B210" s="185" t="str">
        <f>Setup!D19</f>
        <v>South Georgia Tormenta FC</v>
      </c>
      <c r="C210" s="188" t="str">
        <f t="shared" si="2"/>
        <v>17Group</v>
      </c>
      <c r="D210" s="26" t="str">
        <f>Setup!F19</f>
        <v>C</v>
      </c>
      <c r="E210" s="188" t="s">
        <v>47</v>
      </c>
      <c r="F210" s="187"/>
      <c r="G210" s="187"/>
      <c r="H210" s="187"/>
      <c r="I210" s="187"/>
      <c r="J210" s="187"/>
      <c r="K210" s="187"/>
      <c r="L210" s="299"/>
      <c r="M210" s="168"/>
    </row>
    <row r="211" spans="1:13" ht="14.4" x14ac:dyDescent="0.3">
      <c r="A211" s="282">
        <f>Setup!A19</f>
        <v>17</v>
      </c>
      <c r="B211" s="185" t="str">
        <f>Setup!D19</f>
        <v>South Georgia Tormenta FC</v>
      </c>
      <c r="C211" s="188" t="str">
        <f t="shared" si="2"/>
        <v>17Single</v>
      </c>
      <c r="D211" s="26" t="str">
        <f>Setup!F19</f>
        <v>C</v>
      </c>
      <c r="E211" s="188" t="s">
        <v>113</v>
      </c>
      <c r="F211" s="187"/>
      <c r="G211" s="187"/>
      <c r="H211" s="187"/>
      <c r="I211" s="187"/>
      <c r="J211" s="187"/>
      <c r="K211" s="187"/>
      <c r="L211" s="299"/>
      <c r="M211" s="168"/>
    </row>
    <row r="212" spans="1:13" ht="14.4" x14ac:dyDescent="0.3">
      <c r="A212" s="282">
        <f>Setup!A19</f>
        <v>17</v>
      </c>
      <c r="B212" s="185" t="str">
        <f>Setup!D19</f>
        <v>South Georgia Tormenta FC</v>
      </c>
      <c r="C212" s="188" t="str">
        <f t="shared" si="2"/>
        <v>17Matchday</v>
      </c>
      <c r="D212" s="26" t="str">
        <f>Setup!F19</f>
        <v>C</v>
      </c>
      <c r="E212" s="188" t="s">
        <v>115</v>
      </c>
      <c r="F212" s="187"/>
      <c r="G212" s="187"/>
      <c r="H212" s="187"/>
      <c r="I212" s="187"/>
      <c r="J212" s="187"/>
      <c r="K212" s="187"/>
      <c r="L212" s="299"/>
      <c r="M212" s="168"/>
    </row>
    <row r="213" spans="1:13" ht="14.4" x14ac:dyDescent="0.3">
      <c r="A213" s="282">
        <f>Setup!A19</f>
        <v>17</v>
      </c>
      <c r="B213" s="185" t="str">
        <f>Setup!D19</f>
        <v>South Georgia Tormenta FC</v>
      </c>
      <c r="C213" s="188" t="str">
        <f t="shared" si="2"/>
        <v>17Sponsor</v>
      </c>
      <c r="D213" s="26" t="str">
        <f>Setup!F19</f>
        <v>C</v>
      </c>
      <c r="E213" s="188" t="s">
        <v>117</v>
      </c>
      <c r="F213" s="187"/>
      <c r="G213" s="187"/>
      <c r="H213" s="187"/>
      <c r="I213" s="187"/>
      <c r="J213" s="187"/>
      <c r="K213" s="187"/>
      <c r="L213" s="299"/>
      <c r="M213" s="168"/>
    </row>
    <row r="214" spans="1:13" ht="14.4" x14ac:dyDescent="0.3">
      <c r="A214" s="282">
        <f>Setup!A19</f>
        <v>17</v>
      </c>
      <c r="B214" s="185" t="str">
        <f>Setup!D19</f>
        <v>South Georgia Tormenta FC</v>
      </c>
      <c r="C214" s="188" t="str">
        <f t="shared" si="2"/>
        <v>17Comp</v>
      </c>
      <c r="D214" s="26" t="str">
        <f>Setup!F19</f>
        <v>C</v>
      </c>
      <c r="E214" s="188" t="s">
        <v>119</v>
      </c>
      <c r="F214" s="187"/>
      <c r="G214" s="187"/>
      <c r="H214" s="187"/>
      <c r="I214" s="187"/>
      <c r="J214" s="187"/>
      <c r="K214" s="187"/>
      <c r="L214" s="299"/>
      <c r="M214" s="168"/>
    </row>
    <row r="215" spans="1:13" ht="14.4" x14ac:dyDescent="0.3">
      <c r="A215" s="282">
        <f>Setup!A19</f>
        <v>17</v>
      </c>
      <c r="B215" s="185" t="str">
        <f>Setup!D19</f>
        <v>South Georgia Tormenta FC</v>
      </c>
      <c r="C215" s="188" t="str">
        <f t="shared" si="2"/>
        <v>17Promo1</v>
      </c>
      <c r="D215" s="26" t="str">
        <f>Setup!F19</f>
        <v>C</v>
      </c>
      <c r="E215" s="188" t="s">
        <v>121</v>
      </c>
      <c r="F215" s="187"/>
      <c r="G215" s="187"/>
      <c r="H215" s="187"/>
      <c r="I215" s="187"/>
      <c r="J215" s="187"/>
      <c r="K215" s="187"/>
      <c r="L215" s="299"/>
      <c r="M215" s="168"/>
    </row>
    <row r="216" spans="1:13" ht="14.4" x14ac:dyDescent="0.3">
      <c r="A216" s="282">
        <f>Setup!A19</f>
        <v>17</v>
      </c>
      <c r="B216" s="185" t="str">
        <f>Setup!D19</f>
        <v>South Georgia Tormenta FC</v>
      </c>
      <c r="C216" s="188" t="str">
        <f t="shared" si="2"/>
        <v>17Promo2</v>
      </c>
      <c r="D216" s="26" t="str">
        <f>Setup!F19</f>
        <v>C</v>
      </c>
      <c r="E216" s="188" t="s">
        <v>123</v>
      </c>
      <c r="F216" s="187"/>
      <c r="G216" s="187"/>
      <c r="H216" s="187"/>
      <c r="I216" s="187"/>
      <c r="J216" s="187"/>
      <c r="K216" s="187"/>
      <c r="L216" s="299"/>
      <c r="M216" s="168"/>
    </row>
    <row r="217" spans="1:13" ht="14.4" x14ac:dyDescent="0.3">
      <c r="A217" s="282">
        <f>Setup!A19</f>
        <v>17</v>
      </c>
      <c r="B217" s="185" t="str">
        <f>Setup!D19</f>
        <v>South Georgia Tormenta FC</v>
      </c>
      <c r="C217" s="188" t="str">
        <f t="shared" si="2"/>
        <v>17Promo3</v>
      </c>
      <c r="D217" s="26" t="str">
        <f>Setup!F19</f>
        <v>C</v>
      </c>
      <c r="E217" s="188" t="s">
        <v>125</v>
      </c>
      <c r="F217" s="187"/>
      <c r="G217" s="187"/>
      <c r="H217" s="187"/>
      <c r="I217" s="187"/>
      <c r="J217" s="187"/>
      <c r="K217" s="187"/>
      <c r="L217" s="299"/>
      <c r="M217" s="168"/>
    </row>
    <row r="218" spans="1:13" thickBot="1" x14ac:dyDescent="0.35">
      <c r="A218" s="284">
        <f>Setup!A19</f>
        <v>17</v>
      </c>
      <c r="B218" s="285" t="str">
        <f>Setup!D19</f>
        <v>South Georgia Tormenta FC</v>
      </c>
      <c r="C218" s="286" t="str">
        <f t="shared" si="2"/>
        <v>17Totals</v>
      </c>
      <c r="D218" s="287" t="str">
        <f>Setup!F19</f>
        <v>C</v>
      </c>
      <c r="E218" s="286" t="s">
        <v>151</v>
      </c>
      <c r="F218" s="300" t="s">
        <v>39</v>
      </c>
      <c r="G218" s="300" t="s">
        <v>39</v>
      </c>
      <c r="H218" s="300" t="s">
        <v>39</v>
      </c>
      <c r="I218" s="300" t="s">
        <v>39</v>
      </c>
      <c r="J218" s="300" t="s">
        <v>39</v>
      </c>
      <c r="K218" s="300" t="s">
        <v>39</v>
      </c>
      <c r="L218" s="301" t="s">
        <v>39</v>
      </c>
      <c r="M218" s="189">
        <f>VLOOKUP(A218,Setup!$A$2:$J$26,2,FALSE())</f>
        <v>46295</v>
      </c>
    </row>
    <row r="219" spans="1:13" ht="14.4" x14ac:dyDescent="0.3">
      <c r="A219" s="276">
        <f>Setup!A20</f>
        <v>18</v>
      </c>
      <c r="B219" s="277" t="str">
        <f>Setup!D20</f>
        <v>Spokane Velocity FC</v>
      </c>
      <c r="C219" s="278" t="str">
        <f t="shared" si="2"/>
        <v>18Season</v>
      </c>
      <c r="D219" s="279" t="str">
        <f>Setup!F20</f>
        <v>C</v>
      </c>
      <c r="E219" s="278" t="s">
        <v>110</v>
      </c>
      <c r="F219" s="310"/>
      <c r="G219" s="310"/>
      <c r="H219" s="310"/>
      <c r="I219" s="310"/>
      <c r="J219" s="310"/>
      <c r="K219" s="310"/>
      <c r="L219" s="311"/>
      <c r="M219" s="168"/>
    </row>
    <row r="220" spans="1:13" ht="14.4" x14ac:dyDescent="0.3">
      <c r="A220" s="282">
        <f>Setup!A20</f>
        <v>18</v>
      </c>
      <c r="B220" s="185" t="str">
        <f>Setup!D20</f>
        <v>Spokane Velocity FC</v>
      </c>
      <c r="C220" s="188" t="str">
        <f t="shared" si="2"/>
        <v>18Group</v>
      </c>
      <c r="D220" s="26" t="str">
        <f>Setup!F20</f>
        <v>C</v>
      </c>
      <c r="E220" s="188" t="s">
        <v>47</v>
      </c>
      <c r="F220" s="187"/>
      <c r="G220" s="187"/>
      <c r="H220" s="187"/>
      <c r="I220" s="187"/>
      <c r="J220" s="187"/>
      <c r="K220" s="187"/>
      <c r="L220" s="299"/>
      <c r="M220" s="168"/>
    </row>
    <row r="221" spans="1:13" ht="14.4" x14ac:dyDescent="0.3">
      <c r="A221" s="282">
        <f>Setup!A20</f>
        <v>18</v>
      </c>
      <c r="B221" s="185" t="str">
        <f>Setup!D20</f>
        <v>Spokane Velocity FC</v>
      </c>
      <c r="C221" s="188" t="str">
        <f t="shared" si="2"/>
        <v>18Single</v>
      </c>
      <c r="D221" s="26" t="str">
        <f>Setup!F20</f>
        <v>C</v>
      </c>
      <c r="E221" s="188" t="s">
        <v>113</v>
      </c>
      <c r="F221" s="187"/>
      <c r="G221" s="187"/>
      <c r="H221" s="187"/>
      <c r="I221" s="187"/>
      <c r="J221" s="187"/>
      <c r="K221" s="187"/>
      <c r="L221" s="299"/>
      <c r="M221" s="168"/>
    </row>
    <row r="222" spans="1:13" ht="14.4" x14ac:dyDescent="0.3">
      <c r="A222" s="282">
        <f>Setup!A20</f>
        <v>18</v>
      </c>
      <c r="B222" s="185" t="str">
        <f>Setup!D20</f>
        <v>Spokane Velocity FC</v>
      </c>
      <c r="C222" s="188" t="str">
        <f t="shared" si="2"/>
        <v>18Matchday</v>
      </c>
      <c r="D222" s="26" t="str">
        <f>Setup!F20</f>
        <v>C</v>
      </c>
      <c r="E222" s="188" t="s">
        <v>115</v>
      </c>
      <c r="F222" s="187"/>
      <c r="G222" s="187"/>
      <c r="H222" s="187"/>
      <c r="I222" s="187"/>
      <c r="J222" s="187"/>
      <c r="K222" s="187"/>
      <c r="L222" s="299"/>
      <c r="M222" s="168"/>
    </row>
    <row r="223" spans="1:13" ht="14.4" x14ac:dyDescent="0.3">
      <c r="A223" s="282">
        <f>Setup!A20</f>
        <v>18</v>
      </c>
      <c r="B223" s="185" t="str">
        <f>Setup!D20</f>
        <v>Spokane Velocity FC</v>
      </c>
      <c r="C223" s="188" t="str">
        <f t="shared" si="2"/>
        <v>18Sponsor</v>
      </c>
      <c r="D223" s="26" t="str">
        <f>Setup!F20</f>
        <v>C</v>
      </c>
      <c r="E223" s="188" t="s">
        <v>117</v>
      </c>
      <c r="F223" s="187"/>
      <c r="G223" s="187"/>
      <c r="H223" s="187"/>
      <c r="I223" s="187"/>
      <c r="J223" s="187"/>
      <c r="K223" s="187"/>
      <c r="L223" s="299"/>
      <c r="M223" s="168"/>
    </row>
    <row r="224" spans="1:13" ht="14.4" x14ac:dyDescent="0.3">
      <c r="A224" s="282">
        <f>Setup!A20</f>
        <v>18</v>
      </c>
      <c r="B224" s="185" t="str">
        <f>Setup!D20</f>
        <v>Spokane Velocity FC</v>
      </c>
      <c r="C224" s="188" t="str">
        <f t="shared" si="2"/>
        <v>18Comp</v>
      </c>
      <c r="D224" s="26" t="str">
        <f>Setup!F20</f>
        <v>C</v>
      </c>
      <c r="E224" s="188" t="s">
        <v>119</v>
      </c>
      <c r="F224" s="187"/>
      <c r="G224" s="187"/>
      <c r="H224" s="187"/>
      <c r="I224" s="187"/>
      <c r="J224" s="187"/>
      <c r="K224" s="187"/>
      <c r="L224" s="299"/>
      <c r="M224" s="168"/>
    </row>
    <row r="225" spans="1:13" ht="14.4" x14ac:dyDescent="0.3">
      <c r="A225" s="282">
        <f>Setup!A20</f>
        <v>18</v>
      </c>
      <c r="B225" s="185" t="str">
        <f>Setup!D20</f>
        <v>Spokane Velocity FC</v>
      </c>
      <c r="C225" s="188" t="str">
        <f t="shared" si="2"/>
        <v>18Promo1</v>
      </c>
      <c r="D225" s="26" t="str">
        <f>Setup!F20</f>
        <v>C</v>
      </c>
      <c r="E225" s="188" t="s">
        <v>121</v>
      </c>
      <c r="F225" s="187"/>
      <c r="G225" s="187"/>
      <c r="H225" s="187"/>
      <c r="I225" s="187"/>
      <c r="J225" s="187"/>
      <c r="K225" s="187"/>
      <c r="L225" s="299"/>
      <c r="M225" s="168"/>
    </row>
    <row r="226" spans="1:13" ht="14.4" x14ac:dyDescent="0.3">
      <c r="A226" s="282">
        <f>Setup!A20</f>
        <v>18</v>
      </c>
      <c r="B226" s="185" t="str">
        <f>Setup!D20</f>
        <v>Spokane Velocity FC</v>
      </c>
      <c r="C226" s="188" t="str">
        <f t="shared" si="2"/>
        <v>18Promo2</v>
      </c>
      <c r="D226" s="26" t="str">
        <f>Setup!F20</f>
        <v>C</v>
      </c>
      <c r="E226" s="188" t="s">
        <v>123</v>
      </c>
      <c r="F226" s="187"/>
      <c r="G226" s="187"/>
      <c r="H226" s="187"/>
      <c r="I226" s="187"/>
      <c r="J226" s="187"/>
      <c r="K226" s="187"/>
      <c r="L226" s="299"/>
      <c r="M226" s="168"/>
    </row>
    <row r="227" spans="1:13" ht="14.4" x14ac:dyDescent="0.3">
      <c r="A227" s="282">
        <f>Setup!A20</f>
        <v>18</v>
      </c>
      <c r="B227" s="185" t="str">
        <f>Setup!D20</f>
        <v>Spokane Velocity FC</v>
      </c>
      <c r="C227" s="188" t="str">
        <f t="shared" si="2"/>
        <v>18Promo3</v>
      </c>
      <c r="D227" s="26" t="str">
        <f>Setup!F20</f>
        <v>C</v>
      </c>
      <c r="E227" s="188" t="s">
        <v>125</v>
      </c>
      <c r="F227" s="187"/>
      <c r="G227" s="187"/>
      <c r="H227" s="187"/>
      <c r="I227" s="187"/>
      <c r="J227" s="187"/>
      <c r="K227" s="187"/>
      <c r="L227" s="299"/>
      <c r="M227" s="168"/>
    </row>
    <row r="228" spans="1:13" thickBot="1" x14ac:dyDescent="0.35">
      <c r="A228" s="284">
        <f>Setup!A20</f>
        <v>18</v>
      </c>
      <c r="B228" s="285" t="str">
        <f>Setup!D20</f>
        <v>Spokane Velocity FC</v>
      </c>
      <c r="C228" s="286" t="str">
        <f t="shared" si="2"/>
        <v>18Totals</v>
      </c>
      <c r="D228" s="287" t="str">
        <f>Setup!F20</f>
        <v>C</v>
      </c>
      <c r="E228" s="286" t="s">
        <v>151</v>
      </c>
      <c r="F228" s="300" t="s">
        <v>39</v>
      </c>
      <c r="G228" s="300" t="s">
        <v>39</v>
      </c>
      <c r="H228" s="300" t="s">
        <v>39</v>
      </c>
      <c r="I228" s="300" t="s">
        <v>39</v>
      </c>
      <c r="J228" s="300" t="s">
        <v>39</v>
      </c>
      <c r="K228" s="300" t="s">
        <v>39</v>
      </c>
      <c r="L228" s="301" t="s">
        <v>39</v>
      </c>
      <c r="M228" s="189">
        <f>VLOOKUP(A228,Setup!$A$2:$J$26,2,FALSE())</f>
        <v>46309</v>
      </c>
    </row>
    <row r="229" spans="1:13" ht="14.4" x14ac:dyDescent="0.3">
      <c r="A229" s="276">
        <f>Setup!A21</f>
        <v>19</v>
      </c>
      <c r="B229" s="277" t="str">
        <f>Setup!D21</f>
        <v>Charlotte Independence</v>
      </c>
      <c r="C229" s="278" t="str">
        <f t="shared" si="2"/>
        <v>19Season</v>
      </c>
      <c r="D229" s="279" t="str">
        <f>Setup!F21</f>
        <v>A</v>
      </c>
      <c r="E229" s="278" t="s">
        <v>110</v>
      </c>
      <c r="F229" s="310"/>
      <c r="G229" s="310"/>
      <c r="H229" s="310"/>
      <c r="I229" s="310"/>
      <c r="J229" s="310"/>
      <c r="K229" s="310"/>
      <c r="L229" s="311"/>
      <c r="M229" s="168"/>
    </row>
    <row r="230" spans="1:13" ht="14.4" x14ac:dyDescent="0.3">
      <c r="A230" s="282">
        <f>Setup!A21</f>
        <v>19</v>
      </c>
      <c r="B230" s="185" t="str">
        <f>Setup!D21</f>
        <v>Charlotte Independence</v>
      </c>
      <c r="C230" s="188" t="str">
        <f t="shared" si="2"/>
        <v>19Group</v>
      </c>
      <c r="D230" s="26" t="str">
        <f>Setup!F21</f>
        <v>A</v>
      </c>
      <c r="E230" s="188" t="s">
        <v>47</v>
      </c>
      <c r="F230" s="187"/>
      <c r="G230" s="187"/>
      <c r="H230" s="187"/>
      <c r="I230" s="187"/>
      <c r="J230" s="187"/>
      <c r="K230" s="187"/>
      <c r="L230" s="299"/>
      <c r="M230" s="168"/>
    </row>
    <row r="231" spans="1:13" ht="14.4" x14ac:dyDescent="0.3">
      <c r="A231" s="282">
        <f>Setup!A21</f>
        <v>19</v>
      </c>
      <c r="B231" s="185" t="str">
        <f>Setup!D21</f>
        <v>Charlotte Independence</v>
      </c>
      <c r="C231" s="188" t="str">
        <f t="shared" si="2"/>
        <v>19Single</v>
      </c>
      <c r="D231" s="26" t="str">
        <f>Setup!F21</f>
        <v>A</v>
      </c>
      <c r="E231" s="188" t="s">
        <v>113</v>
      </c>
      <c r="F231" s="187"/>
      <c r="G231" s="187"/>
      <c r="H231" s="187"/>
      <c r="I231" s="187"/>
      <c r="J231" s="187"/>
      <c r="K231" s="187"/>
      <c r="L231" s="299"/>
      <c r="M231" s="168"/>
    </row>
    <row r="232" spans="1:13" ht="14.4" x14ac:dyDescent="0.3">
      <c r="A232" s="282">
        <f>Setup!A21</f>
        <v>19</v>
      </c>
      <c r="B232" s="185" t="str">
        <f>Setup!D21</f>
        <v>Charlotte Independence</v>
      </c>
      <c r="C232" s="188" t="str">
        <f t="shared" si="2"/>
        <v>19Matchday</v>
      </c>
      <c r="D232" s="26" t="str">
        <f>Setup!F21</f>
        <v>A</v>
      </c>
      <c r="E232" s="188" t="s">
        <v>115</v>
      </c>
      <c r="F232" s="187"/>
      <c r="G232" s="187"/>
      <c r="H232" s="187"/>
      <c r="I232" s="187"/>
      <c r="J232" s="187"/>
      <c r="K232" s="187"/>
      <c r="L232" s="299"/>
      <c r="M232" s="168"/>
    </row>
    <row r="233" spans="1:13" ht="14.4" x14ac:dyDescent="0.3">
      <c r="A233" s="282">
        <f>Setup!A21</f>
        <v>19</v>
      </c>
      <c r="B233" s="185" t="str">
        <f>Setup!D21</f>
        <v>Charlotte Independence</v>
      </c>
      <c r="C233" s="188" t="str">
        <f t="shared" si="2"/>
        <v>19Sponsor</v>
      </c>
      <c r="D233" s="26" t="str">
        <f>Setup!F21</f>
        <v>A</v>
      </c>
      <c r="E233" s="188" t="s">
        <v>117</v>
      </c>
      <c r="F233" s="187"/>
      <c r="G233" s="187"/>
      <c r="H233" s="187"/>
      <c r="I233" s="187"/>
      <c r="J233" s="187"/>
      <c r="K233" s="187"/>
      <c r="L233" s="299"/>
      <c r="M233" s="168"/>
    </row>
    <row r="234" spans="1:13" ht="14.4" x14ac:dyDescent="0.3">
      <c r="A234" s="282">
        <f>Setup!A21</f>
        <v>19</v>
      </c>
      <c r="B234" s="185" t="str">
        <f>Setup!D21</f>
        <v>Charlotte Independence</v>
      </c>
      <c r="C234" s="188" t="str">
        <f t="shared" si="2"/>
        <v>19Comp</v>
      </c>
      <c r="D234" s="26" t="str">
        <f>Setup!F21</f>
        <v>A</v>
      </c>
      <c r="E234" s="188" t="s">
        <v>119</v>
      </c>
      <c r="F234" s="187"/>
      <c r="G234" s="187"/>
      <c r="H234" s="187"/>
      <c r="I234" s="187"/>
      <c r="J234" s="187"/>
      <c r="K234" s="187"/>
      <c r="L234" s="299"/>
      <c r="M234" s="168"/>
    </row>
    <row r="235" spans="1:13" ht="14.4" x14ac:dyDescent="0.3">
      <c r="A235" s="282">
        <f>Setup!A21</f>
        <v>19</v>
      </c>
      <c r="B235" s="185" t="str">
        <f>Setup!D21</f>
        <v>Charlotte Independence</v>
      </c>
      <c r="C235" s="188" t="str">
        <f t="shared" si="2"/>
        <v>19Promo1</v>
      </c>
      <c r="D235" s="26" t="str">
        <f>Setup!F21</f>
        <v>A</v>
      </c>
      <c r="E235" s="188" t="s">
        <v>121</v>
      </c>
      <c r="F235" s="187"/>
      <c r="G235" s="187"/>
      <c r="H235" s="187"/>
      <c r="I235" s="187"/>
      <c r="J235" s="187"/>
      <c r="K235" s="187"/>
      <c r="L235" s="299"/>
      <c r="M235" s="168"/>
    </row>
    <row r="236" spans="1:13" ht="14.4" x14ac:dyDescent="0.3">
      <c r="A236" s="282">
        <f>Setup!A21</f>
        <v>19</v>
      </c>
      <c r="B236" s="185" t="str">
        <f>Setup!D21</f>
        <v>Charlotte Independence</v>
      </c>
      <c r="C236" s="188" t="str">
        <f t="shared" si="2"/>
        <v>19Promo2</v>
      </c>
      <c r="D236" s="26" t="str">
        <f>Setup!F21</f>
        <v>A</v>
      </c>
      <c r="E236" s="188" t="s">
        <v>123</v>
      </c>
      <c r="F236" s="187"/>
      <c r="G236" s="187"/>
      <c r="H236" s="187"/>
      <c r="I236" s="187"/>
      <c r="J236" s="187"/>
      <c r="K236" s="187"/>
      <c r="L236" s="299"/>
      <c r="M236" s="168"/>
    </row>
    <row r="237" spans="1:13" ht="14.4" x14ac:dyDescent="0.3">
      <c r="A237" s="282">
        <f>Setup!A21</f>
        <v>19</v>
      </c>
      <c r="B237" s="185" t="str">
        <f>Setup!D21</f>
        <v>Charlotte Independence</v>
      </c>
      <c r="C237" s="188" t="str">
        <f t="shared" si="2"/>
        <v>19Promo3</v>
      </c>
      <c r="D237" s="26" t="str">
        <f>Setup!F21</f>
        <v>A</v>
      </c>
      <c r="E237" s="188" t="s">
        <v>125</v>
      </c>
      <c r="F237" s="187"/>
      <c r="G237" s="187"/>
      <c r="H237" s="187"/>
      <c r="I237" s="187"/>
      <c r="J237" s="187"/>
      <c r="K237" s="187"/>
      <c r="L237" s="299"/>
      <c r="M237" s="168"/>
    </row>
    <row r="238" spans="1:13" thickBot="1" x14ac:dyDescent="0.35">
      <c r="A238" s="284">
        <f>Setup!A21</f>
        <v>19</v>
      </c>
      <c r="B238" s="285" t="str">
        <f>Setup!D21</f>
        <v>Charlotte Independence</v>
      </c>
      <c r="C238" s="286" t="str">
        <f t="shared" si="2"/>
        <v>19Totals</v>
      </c>
      <c r="D238" s="287" t="str">
        <f>Setup!F21</f>
        <v>A</v>
      </c>
      <c r="E238" s="286" t="s">
        <v>151</v>
      </c>
      <c r="F238" s="300" t="s">
        <v>39</v>
      </c>
      <c r="G238" s="300" t="s">
        <v>39</v>
      </c>
      <c r="H238" s="300" t="s">
        <v>39</v>
      </c>
      <c r="I238" s="300" t="s">
        <v>39</v>
      </c>
      <c r="J238" s="300" t="s">
        <v>39</v>
      </c>
      <c r="K238" s="300" t="s">
        <v>39</v>
      </c>
      <c r="L238" s="301" t="s">
        <v>39</v>
      </c>
      <c r="M238" s="189">
        <f>VLOOKUP(A238,Setup!$A$2:$J$26,2,FALSE())</f>
        <v>46312</v>
      </c>
    </row>
    <row r="239" spans="1:13" ht="14.4" x14ac:dyDescent="0.3">
      <c r="A239" s="276">
        <f>Setup!A22</f>
        <v>20</v>
      </c>
      <c r="B239" s="277" t="str">
        <f>Setup!D22</f>
        <v>-</v>
      </c>
      <c r="C239" s="278" t="str">
        <f t="shared" si="2"/>
        <v>20Season</v>
      </c>
      <c r="D239" s="279" t="str">
        <f>Setup!F22</f>
        <v>B</v>
      </c>
      <c r="E239" s="278" t="s">
        <v>110</v>
      </c>
      <c r="F239" s="297"/>
      <c r="G239" s="297"/>
      <c r="H239" s="297"/>
      <c r="I239" s="297"/>
      <c r="J239" s="297"/>
      <c r="K239" s="297"/>
      <c r="L239" s="298"/>
      <c r="M239" s="168"/>
    </row>
    <row r="240" spans="1:13" ht="17.25" customHeight="1" x14ac:dyDescent="0.3">
      <c r="A240" s="282">
        <f>Setup!A22</f>
        <v>20</v>
      </c>
      <c r="B240" s="185" t="str">
        <f>Setup!D22</f>
        <v>-</v>
      </c>
      <c r="C240" s="188" t="str">
        <f t="shared" si="2"/>
        <v>20Group</v>
      </c>
      <c r="D240" s="26" t="str">
        <f>Setup!F22</f>
        <v>B</v>
      </c>
      <c r="E240" s="188" t="s">
        <v>47</v>
      </c>
      <c r="F240" s="187"/>
      <c r="G240" s="187"/>
      <c r="H240" s="187"/>
      <c r="I240" s="187"/>
      <c r="J240" s="187"/>
      <c r="K240" s="187"/>
      <c r="L240" s="299"/>
      <c r="M240" s="168"/>
    </row>
    <row r="241" spans="1:13" s="184" customFormat="1" ht="14.4" x14ac:dyDescent="0.3">
      <c r="A241" s="282">
        <f>Setup!A22</f>
        <v>20</v>
      </c>
      <c r="B241" s="185" t="str">
        <f>Setup!D22</f>
        <v>-</v>
      </c>
      <c r="C241" s="188" t="str">
        <f t="shared" ref="C241:C288" si="3">A241&amp;E241</f>
        <v>20Single</v>
      </c>
      <c r="D241" s="26" t="str">
        <f>Setup!F22</f>
        <v>B</v>
      </c>
      <c r="E241" s="188" t="s">
        <v>113</v>
      </c>
      <c r="F241" s="187"/>
      <c r="G241" s="187"/>
      <c r="H241" s="187"/>
      <c r="I241" s="187"/>
      <c r="J241" s="187"/>
      <c r="K241" s="187"/>
      <c r="L241" s="299"/>
      <c r="M241" s="168"/>
    </row>
    <row r="242" spans="1:13" ht="14.4" x14ac:dyDescent="0.3">
      <c r="A242" s="282">
        <f>Setup!A22</f>
        <v>20</v>
      </c>
      <c r="B242" s="185" t="str">
        <f>Setup!D22</f>
        <v>-</v>
      </c>
      <c r="C242" s="188" t="str">
        <f t="shared" si="3"/>
        <v>20Matchday</v>
      </c>
      <c r="D242" s="26" t="str">
        <f>Setup!F22</f>
        <v>B</v>
      </c>
      <c r="E242" s="188" t="s">
        <v>115</v>
      </c>
      <c r="F242" s="187"/>
      <c r="G242" s="187"/>
      <c r="H242" s="187"/>
      <c r="I242" s="187"/>
      <c r="J242" s="187"/>
      <c r="K242" s="187"/>
      <c r="L242" s="299"/>
      <c r="M242" s="168"/>
    </row>
    <row r="243" spans="1:13" ht="14.4" x14ac:dyDescent="0.3">
      <c r="A243" s="282">
        <f>Setup!A22</f>
        <v>20</v>
      </c>
      <c r="B243" s="185" t="str">
        <f>Setup!D22</f>
        <v>-</v>
      </c>
      <c r="C243" s="188" t="str">
        <f t="shared" si="3"/>
        <v>20Sponsor</v>
      </c>
      <c r="D243" s="26" t="str">
        <f>Setup!F22</f>
        <v>B</v>
      </c>
      <c r="E243" s="188" t="s">
        <v>117</v>
      </c>
      <c r="F243" s="187"/>
      <c r="G243" s="187"/>
      <c r="H243" s="187"/>
      <c r="I243" s="187"/>
      <c r="J243" s="187"/>
      <c r="K243" s="187"/>
      <c r="L243" s="299"/>
      <c r="M243" s="168"/>
    </row>
    <row r="244" spans="1:13" ht="14.4" x14ac:dyDescent="0.3">
      <c r="A244" s="282">
        <f>Setup!A22</f>
        <v>20</v>
      </c>
      <c r="B244" s="185" t="str">
        <f>Setup!D22</f>
        <v>-</v>
      </c>
      <c r="C244" s="188" t="str">
        <f t="shared" si="3"/>
        <v>20Comp</v>
      </c>
      <c r="D244" s="26" t="str">
        <f>Setup!F22</f>
        <v>B</v>
      </c>
      <c r="E244" s="188" t="s">
        <v>119</v>
      </c>
      <c r="F244" s="187"/>
      <c r="G244" s="187"/>
      <c r="H244" s="187"/>
      <c r="I244" s="187"/>
      <c r="J244" s="187"/>
      <c r="K244" s="187"/>
      <c r="L244" s="299"/>
      <c r="M244" s="168"/>
    </row>
    <row r="245" spans="1:13" ht="14.4" x14ac:dyDescent="0.3">
      <c r="A245" s="282">
        <f>Setup!A22</f>
        <v>20</v>
      </c>
      <c r="B245" s="185" t="str">
        <f>Setup!D22</f>
        <v>-</v>
      </c>
      <c r="C245" s="188" t="str">
        <f t="shared" si="3"/>
        <v>20Promo1</v>
      </c>
      <c r="D245" s="26" t="str">
        <f>Setup!F22</f>
        <v>B</v>
      </c>
      <c r="E245" s="188" t="s">
        <v>121</v>
      </c>
      <c r="F245" s="187"/>
      <c r="G245" s="187"/>
      <c r="H245" s="187"/>
      <c r="I245" s="187"/>
      <c r="J245" s="187"/>
      <c r="K245" s="187"/>
      <c r="L245" s="299"/>
      <c r="M245" s="168"/>
    </row>
    <row r="246" spans="1:13" ht="14.4" x14ac:dyDescent="0.3">
      <c r="A246" s="282">
        <f>Setup!A22</f>
        <v>20</v>
      </c>
      <c r="B246" s="185" t="str">
        <f>Setup!D22</f>
        <v>-</v>
      </c>
      <c r="C246" s="188" t="str">
        <f t="shared" si="3"/>
        <v>20Promo2</v>
      </c>
      <c r="D246" s="26" t="str">
        <f>Setup!F22</f>
        <v>B</v>
      </c>
      <c r="E246" s="188" t="s">
        <v>123</v>
      </c>
      <c r="F246" s="187"/>
      <c r="G246" s="187"/>
      <c r="H246" s="187"/>
      <c r="I246" s="187"/>
      <c r="J246" s="187"/>
      <c r="K246" s="187"/>
      <c r="L246" s="299"/>
      <c r="M246" s="168"/>
    </row>
    <row r="247" spans="1:13" ht="14.4" x14ac:dyDescent="0.3">
      <c r="A247" s="282">
        <f>Setup!A22</f>
        <v>20</v>
      </c>
      <c r="B247" s="185" t="str">
        <f>Setup!D22</f>
        <v>-</v>
      </c>
      <c r="C247" s="188" t="str">
        <f t="shared" si="3"/>
        <v>20Promo3</v>
      </c>
      <c r="D247" s="26" t="str">
        <f>Setup!F22</f>
        <v>B</v>
      </c>
      <c r="E247" s="188" t="s">
        <v>125</v>
      </c>
      <c r="F247" s="187"/>
      <c r="G247" s="187"/>
      <c r="H247" s="187"/>
      <c r="I247" s="187"/>
      <c r="J247" s="187"/>
      <c r="K247" s="187"/>
      <c r="L247" s="299"/>
      <c r="M247" s="168"/>
    </row>
    <row r="248" spans="1:13" thickBot="1" x14ac:dyDescent="0.35">
      <c r="A248" s="284">
        <f>Setup!A22</f>
        <v>20</v>
      </c>
      <c r="B248" s="285" t="str">
        <f>Setup!D22</f>
        <v>-</v>
      </c>
      <c r="C248" s="286" t="str">
        <f t="shared" si="3"/>
        <v>20Totals</v>
      </c>
      <c r="D248" s="287" t="str">
        <f>Setup!F22</f>
        <v>B</v>
      </c>
      <c r="E248" s="286" t="s">
        <v>151</v>
      </c>
      <c r="F248" s="300" t="s">
        <v>39</v>
      </c>
      <c r="G248" s="300" t="s">
        <v>39</v>
      </c>
      <c r="H248" s="300" t="s">
        <v>39</v>
      </c>
      <c r="I248" s="300" t="s">
        <v>39</v>
      </c>
      <c r="J248" s="300" t="s">
        <v>39</v>
      </c>
      <c r="K248" s="300" t="s">
        <v>39</v>
      </c>
      <c r="L248" s="301" t="s">
        <v>39</v>
      </c>
      <c r="M248" s="189" t="str">
        <f>VLOOKUP(A248,Setup!$A$2:$J$26,2,FALSE())</f>
        <v>-</v>
      </c>
    </row>
    <row r="249" spans="1:13" ht="14.4" x14ac:dyDescent="0.3">
      <c r="A249" s="276">
        <f>Setup!A23</f>
        <v>21</v>
      </c>
      <c r="B249" s="277" t="str">
        <f>Setup!D23</f>
        <v>-</v>
      </c>
      <c r="C249" s="278" t="str">
        <f t="shared" si="3"/>
        <v>21Season</v>
      </c>
      <c r="D249" s="279" t="str">
        <f>Setup!F23</f>
        <v>B</v>
      </c>
      <c r="E249" s="278" t="s">
        <v>110</v>
      </c>
      <c r="F249" s="297"/>
      <c r="G249" s="297"/>
      <c r="H249" s="297"/>
      <c r="I249" s="297"/>
      <c r="J249" s="297"/>
      <c r="K249" s="297"/>
      <c r="L249" s="298"/>
      <c r="M249" s="168"/>
    </row>
    <row r="250" spans="1:13" ht="14.4" x14ac:dyDescent="0.3">
      <c r="A250" s="282">
        <f>Setup!A23</f>
        <v>21</v>
      </c>
      <c r="B250" s="185" t="str">
        <f>Setup!D23</f>
        <v>-</v>
      </c>
      <c r="C250" s="188" t="str">
        <f t="shared" si="3"/>
        <v>21Group</v>
      </c>
      <c r="D250" s="26" t="str">
        <f>Setup!F23</f>
        <v>B</v>
      </c>
      <c r="E250" s="188" t="s">
        <v>47</v>
      </c>
      <c r="F250" s="187"/>
      <c r="G250" s="187"/>
      <c r="H250" s="187"/>
      <c r="I250" s="187"/>
      <c r="J250" s="187"/>
      <c r="K250" s="187"/>
      <c r="L250" s="299"/>
      <c r="M250" s="168"/>
    </row>
    <row r="251" spans="1:13" ht="14.4" x14ac:dyDescent="0.3">
      <c r="A251" s="282">
        <f>Setup!A23</f>
        <v>21</v>
      </c>
      <c r="B251" s="185" t="str">
        <f>Setup!D23</f>
        <v>-</v>
      </c>
      <c r="C251" s="188" t="str">
        <f t="shared" si="3"/>
        <v>21Single</v>
      </c>
      <c r="D251" s="26" t="str">
        <f>Setup!F23</f>
        <v>B</v>
      </c>
      <c r="E251" s="188" t="s">
        <v>113</v>
      </c>
      <c r="F251" s="187"/>
      <c r="G251" s="187"/>
      <c r="H251" s="187"/>
      <c r="I251" s="187"/>
      <c r="J251" s="187"/>
      <c r="K251" s="187"/>
      <c r="L251" s="299"/>
      <c r="M251" s="168"/>
    </row>
    <row r="252" spans="1:13" ht="14.4" x14ac:dyDescent="0.3">
      <c r="A252" s="282">
        <f>Setup!A23</f>
        <v>21</v>
      </c>
      <c r="B252" s="185" t="str">
        <f>Setup!D23</f>
        <v>-</v>
      </c>
      <c r="C252" s="188" t="str">
        <f t="shared" si="3"/>
        <v>21Matchday</v>
      </c>
      <c r="D252" s="26" t="str">
        <f>Setup!F23</f>
        <v>B</v>
      </c>
      <c r="E252" s="188" t="s">
        <v>115</v>
      </c>
      <c r="F252" s="187"/>
      <c r="G252" s="187"/>
      <c r="H252" s="187"/>
      <c r="I252" s="187"/>
      <c r="J252" s="187"/>
      <c r="K252" s="187"/>
      <c r="L252" s="299"/>
      <c r="M252" s="168"/>
    </row>
    <row r="253" spans="1:13" ht="14.4" x14ac:dyDescent="0.3">
      <c r="A253" s="282">
        <f>Setup!A23</f>
        <v>21</v>
      </c>
      <c r="B253" s="185" t="str">
        <f>Setup!D23</f>
        <v>-</v>
      </c>
      <c r="C253" s="188" t="str">
        <f t="shared" si="3"/>
        <v>21Sponsor</v>
      </c>
      <c r="D253" s="26" t="str">
        <f>Setup!F23</f>
        <v>B</v>
      </c>
      <c r="E253" s="188" t="s">
        <v>117</v>
      </c>
      <c r="F253" s="187"/>
      <c r="G253" s="187"/>
      <c r="H253" s="187"/>
      <c r="I253" s="187"/>
      <c r="J253" s="187"/>
      <c r="K253" s="187"/>
      <c r="L253" s="299"/>
      <c r="M253" s="168"/>
    </row>
    <row r="254" spans="1:13" ht="14.4" x14ac:dyDescent="0.3">
      <c r="A254" s="282">
        <f>Setup!A23</f>
        <v>21</v>
      </c>
      <c r="B254" s="185" t="str">
        <f>Setup!D23</f>
        <v>-</v>
      </c>
      <c r="C254" s="188" t="str">
        <f t="shared" si="3"/>
        <v>21Comp</v>
      </c>
      <c r="D254" s="26" t="str">
        <f>Setup!F23</f>
        <v>B</v>
      </c>
      <c r="E254" s="188" t="s">
        <v>119</v>
      </c>
      <c r="F254" s="187"/>
      <c r="G254" s="187"/>
      <c r="H254" s="187"/>
      <c r="I254" s="187"/>
      <c r="J254" s="187"/>
      <c r="K254" s="187"/>
      <c r="L254" s="299"/>
      <c r="M254" s="168"/>
    </row>
    <row r="255" spans="1:13" ht="14.4" x14ac:dyDescent="0.3">
      <c r="A255" s="282">
        <f>Setup!A23</f>
        <v>21</v>
      </c>
      <c r="B255" s="185" t="str">
        <f>Setup!D23</f>
        <v>-</v>
      </c>
      <c r="C255" s="188" t="str">
        <f t="shared" si="3"/>
        <v>21Promo1</v>
      </c>
      <c r="D255" s="26" t="str">
        <f>Setup!F23</f>
        <v>B</v>
      </c>
      <c r="E255" s="188" t="s">
        <v>121</v>
      </c>
      <c r="F255" s="187"/>
      <c r="G255" s="187"/>
      <c r="H255" s="187"/>
      <c r="I255" s="187"/>
      <c r="J255" s="187"/>
      <c r="K255" s="187"/>
      <c r="L255" s="299"/>
      <c r="M255" s="168"/>
    </row>
    <row r="256" spans="1:13" ht="14.4" x14ac:dyDescent="0.3">
      <c r="A256" s="282">
        <f>Setup!A23</f>
        <v>21</v>
      </c>
      <c r="B256" s="185" t="str">
        <f>Setup!D23</f>
        <v>-</v>
      </c>
      <c r="C256" s="188" t="str">
        <f t="shared" si="3"/>
        <v>21Promo2</v>
      </c>
      <c r="D256" s="26" t="str">
        <f>Setup!F23</f>
        <v>B</v>
      </c>
      <c r="E256" s="188" t="s">
        <v>123</v>
      </c>
      <c r="F256" s="187"/>
      <c r="G256" s="187"/>
      <c r="H256" s="187"/>
      <c r="I256" s="187"/>
      <c r="J256" s="187"/>
      <c r="K256" s="187"/>
      <c r="L256" s="299"/>
      <c r="M256" s="168"/>
    </row>
    <row r="257" spans="1:13" ht="14.4" x14ac:dyDescent="0.3">
      <c r="A257" s="282">
        <f>Setup!A23</f>
        <v>21</v>
      </c>
      <c r="B257" s="185" t="str">
        <f>Setup!D23</f>
        <v>-</v>
      </c>
      <c r="C257" s="188" t="str">
        <f t="shared" si="3"/>
        <v>21Promo3</v>
      </c>
      <c r="D257" s="26" t="str">
        <f>Setup!F23</f>
        <v>B</v>
      </c>
      <c r="E257" s="188" t="s">
        <v>125</v>
      </c>
      <c r="F257" s="187"/>
      <c r="G257" s="187"/>
      <c r="H257" s="187"/>
      <c r="I257" s="187"/>
      <c r="J257" s="187"/>
      <c r="K257" s="187"/>
      <c r="L257" s="299"/>
      <c r="M257" s="168"/>
    </row>
    <row r="258" spans="1:13" thickBot="1" x14ac:dyDescent="0.35">
      <c r="A258" s="284">
        <f>Setup!A23</f>
        <v>21</v>
      </c>
      <c r="B258" s="285" t="str">
        <f>Setup!D23</f>
        <v>-</v>
      </c>
      <c r="C258" s="286" t="str">
        <f t="shared" si="3"/>
        <v>21Totals</v>
      </c>
      <c r="D258" s="287" t="str">
        <f>Setup!F23</f>
        <v>B</v>
      </c>
      <c r="E258" s="286" t="s">
        <v>151</v>
      </c>
      <c r="F258" s="300" t="s">
        <v>39</v>
      </c>
      <c r="G258" s="300" t="s">
        <v>39</v>
      </c>
      <c r="H258" s="300" t="s">
        <v>39</v>
      </c>
      <c r="I258" s="300" t="s">
        <v>39</v>
      </c>
      <c r="J258" s="300" t="s">
        <v>39</v>
      </c>
      <c r="K258" s="300" t="s">
        <v>39</v>
      </c>
      <c r="L258" s="301" t="s">
        <v>39</v>
      </c>
      <c r="M258" s="189" t="str">
        <f>VLOOKUP(A258,Setup!$A$2:$J$26,2,FALSE())</f>
        <v>-</v>
      </c>
    </row>
    <row r="259" spans="1:13" ht="14.4" x14ac:dyDescent="0.3">
      <c r="A259" s="276">
        <f>Setup!A24</f>
        <v>22</v>
      </c>
      <c r="B259" s="277" t="str">
        <f>Setup!D24</f>
        <v>-</v>
      </c>
      <c r="C259" s="278" t="str">
        <f t="shared" si="3"/>
        <v>22Season</v>
      </c>
      <c r="D259" s="279" t="str">
        <f>Setup!F24</f>
        <v>B</v>
      </c>
      <c r="E259" s="278" t="s">
        <v>110</v>
      </c>
      <c r="F259" s="310"/>
      <c r="G259" s="310"/>
      <c r="H259" s="310"/>
      <c r="I259" s="310"/>
      <c r="J259" s="310"/>
      <c r="K259" s="310"/>
      <c r="L259" s="311"/>
      <c r="M259" s="168"/>
    </row>
    <row r="260" spans="1:13" ht="14.4" x14ac:dyDescent="0.3">
      <c r="A260" s="282">
        <f>Setup!A24</f>
        <v>22</v>
      </c>
      <c r="B260" s="185" t="str">
        <f>Setup!D24</f>
        <v>-</v>
      </c>
      <c r="C260" s="188" t="str">
        <f t="shared" si="3"/>
        <v>22Group</v>
      </c>
      <c r="D260" s="26" t="str">
        <f>Setup!F24</f>
        <v>B</v>
      </c>
      <c r="E260" s="188" t="s">
        <v>47</v>
      </c>
      <c r="F260" s="187"/>
      <c r="G260" s="187"/>
      <c r="H260" s="187"/>
      <c r="I260" s="187"/>
      <c r="J260" s="187"/>
      <c r="K260" s="187"/>
      <c r="L260" s="299"/>
      <c r="M260" s="168"/>
    </row>
    <row r="261" spans="1:13" ht="14.4" x14ac:dyDescent="0.3">
      <c r="A261" s="282">
        <f>Setup!A24</f>
        <v>22</v>
      </c>
      <c r="B261" s="185" t="str">
        <f>Setup!D24</f>
        <v>-</v>
      </c>
      <c r="C261" s="188" t="str">
        <f t="shared" si="3"/>
        <v>22Single</v>
      </c>
      <c r="D261" s="26" t="str">
        <f>Setup!F24</f>
        <v>B</v>
      </c>
      <c r="E261" s="188" t="s">
        <v>113</v>
      </c>
      <c r="F261" s="187"/>
      <c r="G261" s="187"/>
      <c r="H261" s="187"/>
      <c r="I261" s="187"/>
      <c r="J261" s="187"/>
      <c r="K261" s="187"/>
      <c r="L261" s="299"/>
      <c r="M261" s="168"/>
    </row>
    <row r="262" spans="1:13" ht="14.4" x14ac:dyDescent="0.3">
      <c r="A262" s="282">
        <f>Setup!A24</f>
        <v>22</v>
      </c>
      <c r="B262" s="185" t="str">
        <f>Setup!D24</f>
        <v>-</v>
      </c>
      <c r="C262" s="188" t="str">
        <f t="shared" si="3"/>
        <v>22Matchday</v>
      </c>
      <c r="D262" s="26" t="str">
        <f>Setup!F24</f>
        <v>B</v>
      </c>
      <c r="E262" s="188" t="s">
        <v>115</v>
      </c>
      <c r="F262" s="187"/>
      <c r="G262" s="187"/>
      <c r="H262" s="187"/>
      <c r="I262" s="187"/>
      <c r="J262" s="187"/>
      <c r="K262" s="187"/>
      <c r="L262" s="299"/>
      <c r="M262" s="168"/>
    </row>
    <row r="263" spans="1:13" ht="14.4" x14ac:dyDescent="0.3">
      <c r="A263" s="282">
        <f>Setup!A24</f>
        <v>22</v>
      </c>
      <c r="B263" s="185" t="str">
        <f>Setup!D24</f>
        <v>-</v>
      </c>
      <c r="C263" s="188" t="str">
        <f t="shared" si="3"/>
        <v>22Sponsor</v>
      </c>
      <c r="D263" s="26" t="str">
        <f>Setup!F24</f>
        <v>B</v>
      </c>
      <c r="E263" s="188" t="s">
        <v>117</v>
      </c>
      <c r="F263" s="187"/>
      <c r="G263" s="187"/>
      <c r="H263" s="187"/>
      <c r="I263" s="187"/>
      <c r="J263" s="187"/>
      <c r="K263" s="187"/>
      <c r="L263" s="299"/>
      <c r="M263" s="168"/>
    </row>
    <row r="264" spans="1:13" ht="14.4" x14ac:dyDescent="0.3">
      <c r="A264" s="282">
        <f>Setup!A24</f>
        <v>22</v>
      </c>
      <c r="B264" s="185" t="str">
        <f>Setup!D24</f>
        <v>-</v>
      </c>
      <c r="C264" s="188" t="str">
        <f t="shared" si="3"/>
        <v>22Comp</v>
      </c>
      <c r="D264" s="26" t="str">
        <f>Setup!F24</f>
        <v>B</v>
      </c>
      <c r="E264" s="188" t="s">
        <v>119</v>
      </c>
      <c r="F264" s="187"/>
      <c r="G264" s="187"/>
      <c r="H264" s="187"/>
      <c r="I264" s="187"/>
      <c r="J264" s="187"/>
      <c r="K264" s="187"/>
      <c r="L264" s="299"/>
      <c r="M264" s="168"/>
    </row>
    <row r="265" spans="1:13" ht="14.4" x14ac:dyDescent="0.3">
      <c r="A265" s="282">
        <f>Setup!A24</f>
        <v>22</v>
      </c>
      <c r="B265" s="185" t="str">
        <f>Setup!D24</f>
        <v>-</v>
      </c>
      <c r="C265" s="188" t="str">
        <f t="shared" si="3"/>
        <v>22Promo1</v>
      </c>
      <c r="D265" s="26" t="str">
        <f>Setup!F24</f>
        <v>B</v>
      </c>
      <c r="E265" s="188" t="s">
        <v>121</v>
      </c>
      <c r="F265" s="187"/>
      <c r="G265" s="187"/>
      <c r="H265" s="187"/>
      <c r="I265" s="187"/>
      <c r="J265" s="187"/>
      <c r="K265" s="187"/>
      <c r="L265" s="299"/>
      <c r="M265" s="168"/>
    </row>
    <row r="266" spans="1:13" ht="14.4" x14ac:dyDescent="0.3">
      <c r="A266" s="282">
        <f>Setup!A24</f>
        <v>22</v>
      </c>
      <c r="B266" s="185" t="str">
        <f>Setup!D24</f>
        <v>-</v>
      </c>
      <c r="C266" s="188" t="str">
        <f t="shared" si="3"/>
        <v>22Promo2</v>
      </c>
      <c r="D266" s="26" t="str">
        <f>Setup!F24</f>
        <v>B</v>
      </c>
      <c r="E266" s="188" t="s">
        <v>123</v>
      </c>
      <c r="F266" s="187"/>
      <c r="G266" s="187"/>
      <c r="H266" s="187"/>
      <c r="I266" s="187"/>
      <c r="J266" s="187"/>
      <c r="K266" s="187"/>
      <c r="L266" s="299"/>
      <c r="M266" s="168"/>
    </row>
    <row r="267" spans="1:13" ht="14.4" x14ac:dyDescent="0.3">
      <c r="A267" s="282">
        <f>Setup!A24</f>
        <v>22</v>
      </c>
      <c r="B267" s="185" t="str">
        <f>Setup!D24</f>
        <v>-</v>
      </c>
      <c r="C267" s="188" t="str">
        <f t="shared" si="3"/>
        <v>22Promo3</v>
      </c>
      <c r="D267" s="26" t="str">
        <f>Setup!F24</f>
        <v>B</v>
      </c>
      <c r="E267" s="188" t="s">
        <v>125</v>
      </c>
      <c r="F267" s="187"/>
      <c r="G267" s="187"/>
      <c r="H267" s="187"/>
      <c r="I267" s="187"/>
      <c r="J267" s="187"/>
      <c r="K267" s="187"/>
      <c r="L267" s="299"/>
      <c r="M267" s="168"/>
    </row>
    <row r="268" spans="1:13" thickBot="1" x14ac:dyDescent="0.35">
      <c r="A268" s="284">
        <f>Setup!A24</f>
        <v>22</v>
      </c>
      <c r="B268" s="285" t="str">
        <f>Setup!D24</f>
        <v>-</v>
      </c>
      <c r="C268" s="286" t="str">
        <f t="shared" si="3"/>
        <v>22Totals</v>
      </c>
      <c r="D268" s="287" t="str">
        <f>Setup!F24</f>
        <v>B</v>
      </c>
      <c r="E268" s="286" t="s">
        <v>151</v>
      </c>
      <c r="F268" s="300" t="s">
        <v>39</v>
      </c>
      <c r="G268" s="300" t="s">
        <v>39</v>
      </c>
      <c r="H268" s="300" t="s">
        <v>39</v>
      </c>
      <c r="I268" s="300" t="s">
        <v>39</v>
      </c>
      <c r="J268" s="300" t="s">
        <v>39</v>
      </c>
      <c r="K268" s="300" t="s">
        <v>39</v>
      </c>
      <c r="L268" s="301" t="s">
        <v>39</v>
      </c>
      <c r="M268" s="189" t="str">
        <f>VLOOKUP(A268,Setup!$A$2:$J$26,2,FALSE())</f>
        <v>-</v>
      </c>
    </row>
    <row r="269" spans="1:13" ht="14.4" x14ac:dyDescent="0.3">
      <c r="A269" s="276">
        <f>Setup!A25</f>
        <v>23</v>
      </c>
      <c r="B269" s="277" t="str">
        <f>Setup!D25</f>
        <v>-</v>
      </c>
      <c r="C269" s="278" t="str">
        <f t="shared" si="3"/>
        <v>23Season</v>
      </c>
      <c r="D269" s="279" t="str">
        <f>Setup!F25</f>
        <v>B</v>
      </c>
      <c r="E269" s="278" t="s">
        <v>110</v>
      </c>
      <c r="F269" s="310"/>
      <c r="G269" s="310"/>
      <c r="H269" s="310"/>
      <c r="I269" s="310"/>
      <c r="J269" s="310"/>
      <c r="K269" s="310"/>
      <c r="L269" s="311"/>
      <c r="M269" s="168"/>
    </row>
    <row r="270" spans="1:13" ht="14.4" x14ac:dyDescent="0.3">
      <c r="A270" s="282">
        <f>Setup!A25</f>
        <v>23</v>
      </c>
      <c r="B270" s="185" t="str">
        <f>Setup!D25</f>
        <v>-</v>
      </c>
      <c r="C270" s="188" t="str">
        <f t="shared" si="3"/>
        <v>23Group</v>
      </c>
      <c r="D270" s="26" t="str">
        <f>Setup!F25</f>
        <v>B</v>
      </c>
      <c r="E270" s="188" t="s">
        <v>47</v>
      </c>
      <c r="F270" s="187"/>
      <c r="G270" s="187"/>
      <c r="H270" s="187"/>
      <c r="I270" s="187"/>
      <c r="J270" s="187"/>
      <c r="K270" s="187"/>
      <c r="L270" s="299"/>
      <c r="M270" s="168"/>
    </row>
    <row r="271" spans="1:13" ht="14.4" x14ac:dyDescent="0.3">
      <c r="A271" s="282">
        <f>Setup!A25</f>
        <v>23</v>
      </c>
      <c r="B271" s="185" t="str">
        <f>Setup!D25</f>
        <v>-</v>
      </c>
      <c r="C271" s="188" t="str">
        <f t="shared" si="3"/>
        <v>23Single</v>
      </c>
      <c r="D271" s="26" t="str">
        <f>Setup!F25</f>
        <v>B</v>
      </c>
      <c r="E271" s="188" t="s">
        <v>113</v>
      </c>
      <c r="F271" s="187"/>
      <c r="G271" s="187"/>
      <c r="H271" s="187"/>
      <c r="I271" s="187"/>
      <c r="J271" s="187"/>
      <c r="K271" s="187"/>
      <c r="L271" s="299"/>
      <c r="M271" s="168"/>
    </row>
    <row r="272" spans="1:13" ht="14.4" x14ac:dyDescent="0.3">
      <c r="A272" s="282">
        <f>Setup!A25</f>
        <v>23</v>
      </c>
      <c r="B272" s="185" t="str">
        <f>Setup!D25</f>
        <v>-</v>
      </c>
      <c r="C272" s="188" t="str">
        <f t="shared" si="3"/>
        <v>23Matchday</v>
      </c>
      <c r="D272" s="26" t="str">
        <f>Setup!F25</f>
        <v>B</v>
      </c>
      <c r="E272" s="188" t="s">
        <v>115</v>
      </c>
      <c r="F272" s="187"/>
      <c r="G272" s="187"/>
      <c r="H272" s="187"/>
      <c r="I272" s="187"/>
      <c r="J272" s="187"/>
      <c r="K272" s="187"/>
      <c r="L272" s="299"/>
      <c r="M272" s="168"/>
    </row>
    <row r="273" spans="1:13" ht="14.4" x14ac:dyDescent="0.3">
      <c r="A273" s="282">
        <f>Setup!A25</f>
        <v>23</v>
      </c>
      <c r="B273" s="185" t="str">
        <f>Setup!D25</f>
        <v>-</v>
      </c>
      <c r="C273" s="188" t="str">
        <f t="shared" si="3"/>
        <v>23Sponsor</v>
      </c>
      <c r="D273" s="26" t="str">
        <f>Setup!F25</f>
        <v>B</v>
      </c>
      <c r="E273" s="188" t="s">
        <v>117</v>
      </c>
      <c r="F273" s="187"/>
      <c r="G273" s="187"/>
      <c r="H273" s="187"/>
      <c r="I273" s="187"/>
      <c r="J273" s="187"/>
      <c r="K273" s="187"/>
      <c r="L273" s="299"/>
      <c r="M273" s="168"/>
    </row>
    <row r="274" spans="1:13" ht="14.4" x14ac:dyDescent="0.3">
      <c r="A274" s="282">
        <f>Setup!A25</f>
        <v>23</v>
      </c>
      <c r="B274" s="185" t="str">
        <f>Setup!D25</f>
        <v>-</v>
      </c>
      <c r="C274" s="188" t="str">
        <f t="shared" si="3"/>
        <v>23Comp</v>
      </c>
      <c r="D274" s="26" t="str">
        <f>Setup!F25</f>
        <v>B</v>
      </c>
      <c r="E274" s="188" t="s">
        <v>119</v>
      </c>
      <c r="F274" s="187"/>
      <c r="G274" s="187"/>
      <c r="H274" s="187"/>
      <c r="I274" s="187"/>
      <c r="J274" s="187"/>
      <c r="K274" s="187"/>
      <c r="L274" s="299"/>
      <c r="M274" s="168"/>
    </row>
    <row r="275" spans="1:13" ht="14.4" x14ac:dyDescent="0.3">
      <c r="A275" s="282">
        <f>Setup!A25</f>
        <v>23</v>
      </c>
      <c r="B275" s="185" t="str">
        <f>Setup!D25</f>
        <v>-</v>
      </c>
      <c r="C275" s="188" t="str">
        <f t="shared" si="3"/>
        <v>23Promo1</v>
      </c>
      <c r="D275" s="26" t="str">
        <f>Setup!F25</f>
        <v>B</v>
      </c>
      <c r="E275" s="188" t="s">
        <v>121</v>
      </c>
      <c r="F275" s="187"/>
      <c r="G275" s="187"/>
      <c r="H275" s="187"/>
      <c r="I275" s="187"/>
      <c r="J275" s="187"/>
      <c r="K275" s="187"/>
      <c r="L275" s="299"/>
      <c r="M275" s="168"/>
    </row>
    <row r="276" spans="1:13" ht="14.4" x14ac:dyDescent="0.3">
      <c r="A276" s="282">
        <f>Setup!A25</f>
        <v>23</v>
      </c>
      <c r="B276" s="185" t="str">
        <f>Setup!D25</f>
        <v>-</v>
      </c>
      <c r="C276" s="188" t="str">
        <f t="shared" si="3"/>
        <v>23Promo2</v>
      </c>
      <c r="D276" s="26" t="str">
        <f>Setup!F25</f>
        <v>B</v>
      </c>
      <c r="E276" s="188" t="s">
        <v>123</v>
      </c>
      <c r="F276" s="187"/>
      <c r="G276" s="187"/>
      <c r="H276" s="187"/>
      <c r="I276" s="187"/>
      <c r="J276" s="187"/>
      <c r="K276" s="187"/>
      <c r="L276" s="299"/>
      <c r="M276" s="168"/>
    </row>
    <row r="277" spans="1:13" ht="14.4" x14ac:dyDescent="0.3">
      <c r="A277" s="282">
        <f>Setup!A25</f>
        <v>23</v>
      </c>
      <c r="B277" s="185" t="str">
        <f>Setup!D25</f>
        <v>-</v>
      </c>
      <c r="C277" s="188" t="str">
        <f t="shared" si="3"/>
        <v>23Promo3</v>
      </c>
      <c r="D277" s="26" t="str">
        <f>Setup!F25</f>
        <v>B</v>
      </c>
      <c r="E277" s="188" t="s">
        <v>125</v>
      </c>
      <c r="F277" s="187"/>
      <c r="G277" s="187"/>
      <c r="H277" s="187"/>
      <c r="I277" s="187"/>
      <c r="J277" s="187"/>
      <c r="K277" s="187"/>
      <c r="L277" s="299"/>
      <c r="M277" s="168"/>
    </row>
    <row r="278" spans="1:13" thickBot="1" x14ac:dyDescent="0.35">
      <c r="A278" s="284">
        <f>Setup!A25</f>
        <v>23</v>
      </c>
      <c r="B278" s="285" t="str">
        <f>Setup!D25</f>
        <v>-</v>
      </c>
      <c r="C278" s="286" t="str">
        <f t="shared" si="3"/>
        <v>23Totals</v>
      </c>
      <c r="D278" s="287" t="str">
        <f>Setup!F25</f>
        <v>B</v>
      </c>
      <c r="E278" s="286" t="s">
        <v>151</v>
      </c>
      <c r="F278" s="300" t="s">
        <v>39</v>
      </c>
      <c r="G278" s="300" t="s">
        <v>39</v>
      </c>
      <c r="H278" s="300" t="s">
        <v>39</v>
      </c>
      <c r="I278" s="300" t="s">
        <v>39</v>
      </c>
      <c r="J278" s="300" t="s">
        <v>39</v>
      </c>
      <c r="K278" s="300" t="s">
        <v>39</v>
      </c>
      <c r="L278" s="301" t="s">
        <v>39</v>
      </c>
      <c r="M278" s="189" t="str">
        <f>VLOOKUP(A278,Setup!$A$2:$J$26,2,FALSE())</f>
        <v>-</v>
      </c>
    </row>
    <row r="279" spans="1:13" ht="14.4" x14ac:dyDescent="0.3">
      <c r="A279" s="276">
        <f>Setup!A26</f>
        <v>24</v>
      </c>
      <c r="B279" s="277" t="str">
        <f>Setup!D26</f>
        <v>-</v>
      </c>
      <c r="C279" s="278" t="str">
        <f t="shared" si="3"/>
        <v>24Season</v>
      </c>
      <c r="D279" s="279" t="str">
        <f>Setup!F26</f>
        <v>B</v>
      </c>
      <c r="E279" s="278" t="s">
        <v>110</v>
      </c>
      <c r="F279" s="297"/>
      <c r="G279" s="297"/>
      <c r="H279" s="297"/>
      <c r="I279" s="297"/>
      <c r="J279" s="297"/>
      <c r="K279" s="297"/>
      <c r="L279" s="298"/>
      <c r="M279" s="168"/>
    </row>
    <row r="280" spans="1:13" ht="14.4" x14ac:dyDescent="0.3">
      <c r="A280" s="282">
        <f>Setup!A26</f>
        <v>24</v>
      </c>
      <c r="B280" s="185" t="str">
        <f>Setup!D26</f>
        <v>-</v>
      </c>
      <c r="C280" s="188" t="str">
        <f t="shared" si="3"/>
        <v>24Group</v>
      </c>
      <c r="D280" s="26" t="str">
        <f>Setup!F26</f>
        <v>B</v>
      </c>
      <c r="E280" s="188" t="s">
        <v>47</v>
      </c>
      <c r="F280" s="187"/>
      <c r="G280" s="187"/>
      <c r="H280" s="187"/>
      <c r="I280" s="187"/>
      <c r="J280" s="187"/>
      <c r="K280" s="187"/>
      <c r="L280" s="299"/>
      <c r="M280" s="168"/>
    </row>
    <row r="281" spans="1:13" ht="14.4" x14ac:dyDescent="0.3">
      <c r="A281" s="282">
        <f>Setup!A26</f>
        <v>24</v>
      </c>
      <c r="B281" s="185" t="str">
        <f>Setup!D26</f>
        <v>-</v>
      </c>
      <c r="C281" s="188" t="str">
        <f t="shared" si="3"/>
        <v>24Single</v>
      </c>
      <c r="D281" s="26" t="str">
        <f>Setup!F26</f>
        <v>B</v>
      </c>
      <c r="E281" s="188" t="s">
        <v>113</v>
      </c>
      <c r="F281" s="187"/>
      <c r="G281" s="187"/>
      <c r="H281" s="187"/>
      <c r="I281" s="187"/>
      <c r="J281" s="187"/>
      <c r="K281" s="187"/>
      <c r="L281" s="299"/>
      <c r="M281" s="168"/>
    </row>
    <row r="282" spans="1:13" ht="14.4" x14ac:dyDescent="0.3">
      <c r="A282" s="282">
        <f>Setup!A26</f>
        <v>24</v>
      </c>
      <c r="B282" s="185" t="str">
        <f>Setup!D26</f>
        <v>-</v>
      </c>
      <c r="C282" s="188" t="str">
        <f t="shared" si="3"/>
        <v>24Matchday</v>
      </c>
      <c r="D282" s="26" t="str">
        <f>Setup!F26</f>
        <v>B</v>
      </c>
      <c r="E282" s="188" t="s">
        <v>115</v>
      </c>
      <c r="F282" s="187"/>
      <c r="G282" s="187"/>
      <c r="H282" s="187"/>
      <c r="I282" s="187"/>
      <c r="J282" s="187"/>
      <c r="K282" s="187"/>
      <c r="L282" s="299"/>
      <c r="M282" s="168"/>
    </row>
    <row r="283" spans="1:13" ht="14.4" x14ac:dyDescent="0.3">
      <c r="A283" s="282">
        <f>Setup!A26</f>
        <v>24</v>
      </c>
      <c r="B283" s="185" t="str">
        <f>Setup!D26</f>
        <v>-</v>
      </c>
      <c r="C283" s="188" t="str">
        <f t="shared" si="3"/>
        <v>24Sponsor</v>
      </c>
      <c r="D283" s="26" t="str">
        <f>Setup!F26</f>
        <v>B</v>
      </c>
      <c r="E283" s="188" t="s">
        <v>117</v>
      </c>
      <c r="F283" s="187"/>
      <c r="G283" s="187"/>
      <c r="H283" s="187"/>
      <c r="I283" s="187"/>
      <c r="J283" s="187"/>
      <c r="K283" s="187"/>
      <c r="L283" s="299"/>
      <c r="M283" s="168"/>
    </row>
    <row r="284" spans="1:13" ht="14.4" x14ac:dyDescent="0.3">
      <c r="A284" s="282">
        <f>Setup!A26</f>
        <v>24</v>
      </c>
      <c r="B284" s="185" t="str">
        <f>Setup!D26</f>
        <v>-</v>
      </c>
      <c r="C284" s="188" t="str">
        <f t="shared" si="3"/>
        <v>24Comp</v>
      </c>
      <c r="D284" s="26" t="str">
        <f>Setup!F26</f>
        <v>B</v>
      </c>
      <c r="E284" s="188" t="s">
        <v>119</v>
      </c>
      <c r="F284" s="187"/>
      <c r="G284" s="187"/>
      <c r="H284" s="187"/>
      <c r="I284" s="187"/>
      <c r="J284" s="187"/>
      <c r="K284" s="187"/>
      <c r="L284" s="299"/>
      <c r="M284" s="168"/>
    </row>
    <row r="285" spans="1:13" ht="14.4" x14ac:dyDescent="0.3">
      <c r="A285" s="282">
        <f>Setup!A26</f>
        <v>24</v>
      </c>
      <c r="B285" s="185" t="str">
        <f>Setup!D26</f>
        <v>-</v>
      </c>
      <c r="C285" s="188" t="str">
        <f t="shared" si="3"/>
        <v>24Promo1</v>
      </c>
      <c r="D285" s="26" t="str">
        <f>Setup!F26</f>
        <v>B</v>
      </c>
      <c r="E285" s="188" t="s">
        <v>121</v>
      </c>
      <c r="F285" s="187"/>
      <c r="G285" s="187"/>
      <c r="H285" s="187"/>
      <c r="I285" s="187"/>
      <c r="J285" s="187"/>
      <c r="K285" s="187"/>
      <c r="L285" s="299"/>
      <c r="M285" s="168"/>
    </row>
    <row r="286" spans="1:13" ht="14.4" x14ac:dyDescent="0.3">
      <c r="A286" s="282">
        <f>Setup!A26</f>
        <v>24</v>
      </c>
      <c r="B286" s="185" t="str">
        <f>Setup!D26</f>
        <v>-</v>
      </c>
      <c r="C286" s="188" t="str">
        <f t="shared" si="3"/>
        <v>24Promo2</v>
      </c>
      <c r="D286" s="26" t="str">
        <f>Setup!F26</f>
        <v>B</v>
      </c>
      <c r="E286" s="188" t="s">
        <v>123</v>
      </c>
      <c r="F286" s="187"/>
      <c r="G286" s="187"/>
      <c r="H286" s="187"/>
      <c r="I286" s="187"/>
      <c r="J286" s="187"/>
      <c r="K286" s="187"/>
      <c r="L286" s="299"/>
      <c r="M286" s="168"/>
    </row>
    <row r="287" spans="1:13" ht="14.4" x14ac:dyDescent="0.3">
      <c r="A287" s="282">
        <f>Setup!A26</f>
        <v>24</v>
      </c>
      <c r="B287" s="185" t="str">
        <f>Setup!D26</f>
        <v>-</v>
      </c>
      <c r="C287" s="188" t="str">
        <f t="shared" si="3"/>
        <v>24Promo3</v>
      </c>
      <c r="D287" s="26" t="str">
        <f>Setup!F26</f>
        <v>B</v>
      </c>
      <c r="E287" s="188" t="s">
        <v>125</v>
      </c>
      <c r="F287" s="187"/>
      <c r="G287" s="187"/>
      <c r="H287" s="187"/>
      <c r="I287" s="187"/>
      <c r="J287" s="187"/>
      <c r="K287" s="187"/>
      <c r="L287" s="299"/>
      <c r="M287" s="168"/>
    </row>
    <row r="288" spans="1:13" thickBot="1" x14ac:dyDescent="0.35">
      <c r="A288" s="284">
        <f>Setup!A26</f>
        <v>24</v>
      </c>
      <c r="B288" s="285" t="str">
        <f>Setup!D26</f>
        <v>-</v>
      </c>
      <c r="C288" s="286" t="str">
        <f t="shared" si="3"/>
        <v>24Totals</v>
      </c>
      <c r="D288" s="287" t="str">
        <f>Setup!F26</f>
        <v>B</v>
      </c>
      <c r="E288" s="286" t="s">
        <v>151</v>
      </c>
      <c r="F288" s="300" t="s">
        <v>39</v>
      </c>
      <c r="G288" s="300" t="s">
        <v>39</v>
      </c>
      <c r="H288" s="300" t="s">
        <v>39</v>
      </c>
      <c r="I288" s="300" t="s">
        <v>39</v>
      </c>
      <c r="J288" s="300" t="s">
        <v>39</v>
      </c>
      <c r="K288" s="300" t="s">
        <v>39</v>
      </c>
      <c r="L288" s="301" t="s">
        <v>39</v>
      </c>
      <c r="M288" s="189" t="str">
        <f>VLOOKUP(A288,Setup!$A$2:$J$26,2,FALSE())</f>
        <v>-</v>
      </c>
    </row>
    <row r="289" spans="1:14" ht="14.4" x14ac:dyDescent="0.3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</row>
    <row r="290" spans="1:14" ht="18.75" customHeight="1" x14ac:dyDescent="0.35">
      <c r="A290" s="190" t="s">
        <v>184</v>
      </c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168"/>
    </row>
    <row r="291" spans="1:14" thickBot="1" x14ac:dyDescent="0.35">
      <c r="A291" s="271" t="s">
        <v>9</v>
      </c>
      <c r="B291" s="272" t="s">
        <v>12</v>
      </c>
      <c r="C291" s="273" t="s">
        <v>141</v>
      </c>
      <c r="D291" s="271" t="s">
        <v>13</v>
      </c>
      <c r="E291" s="273" t="s">
        <v>28</v>
      </c>
      <c r="F291" s="274" t="s">
        <v>29</v>
      </c>
      <c r="G291" s="274" t="s">
        <v>30</v>
      </c>
      <c r="H291" s="274" t="s">
        <v>31</v>
      </c>
      <c r="I291" s="274" t="s">
        <v>32</v>
      </c>
      <c r="J291" s="274" t="s">
        <v>33</v>
      </c>
      <c r="K291" s="274" t="s">
        <v>34</v>
      </c>
      <c r="L291" s="274" t="s">
        <v>35</v>
      </c>
      <c r="M291" s="168"/>
    </row>
    <row r="292" spans="1:14" ht="14.4" x14ac:dyDescent="0.3">
      <c r="A292" s="276">
        <f>Setup!A3</f>
        <v>1</v>
      </c>
      <c r="B292" s="277" t="str">
        <f>Setup!D3</f>
        <v>Chattanooga Red Wolves SC</v>
      </c>
      <c r="C292" s="278" t="str">
        <f t="shared" ref="C292:C355" si="4">A292&amp;E292</f>
        <v>1Season</v>
      </c>
      <c r="D292" s="279" t="str">
        <f>Setup!F3</f>
        <v>D</v>
      </c>
      <c r="E292" s="278" t="s">
        <v>110</v>
      </c>
      <c r="F292" s="280">
        <f>$M$292*'Full Report'!W43</f>
        <v>34</v>
      </c>
      <c r="G292" s="280">
        <f>$M$292*'Full Report'!X43</f>
        <v>53</v>
      </c>
      <c r="H292" s="280">
        <f>$M$292*'Full Report'!Y43</f>
        <v>35</v>
      </c>
      <c r="I292" s="280">
        <f>$M$292*'Full Report'!Z43</f>
        <v>66</v>
      </c>
      <c r="J292" s="280">
        <f>$M$292*'Full Report'!AA43</f>
        <v>140</v>
      </c>
      <c r="K292" s="280">
        <f>$M$292*'Full Report'!AB43</f>
        <v>56</v>
      </c>
      <c r="L292" s="281">
        <f>$M$292*'Full Report'!AC43</f>
        <v>92</v>
      </c>
      <c r="M292" s="270">
        <v>0.5</v>
      </c>
      <c r="N292" s="269" t="s">
        <v>334</v>
      </c>
    </row>
    <row r="293" spans="1:14" ht="14.4" x14ac:dyDescent="0.3">
      <c r="A293" s="282">
        <f>Setup!A3</f>
        <v>1</v>
      </c>
      <c r="B293" s="185" t="str">
        <f>Setup!D3</f>
        <v>Chattanooga Red Wolves SC</v>
      </c>
      <c r="C293" s="188" t="str">
        <f t="shared" si="4"/>
        <v>1Group</v>
      </c>
      <c r="D293" s="26" t="str">
        <f>Setup!F3</f>
        <v>D</v>
      </c>
      <c r="E293" s="188" t="s">
        <v>47</v>
      </c>
      <c r="F293" s="191"/>
      <c r="G293" s="191"/>
      <c r="H293" s="191"/>
      <c r="I293" s="191"/>
      <c r="J293" s="191"/>
      <c r="K293" s="191"/>
      <c r="L293" s="283"/>
      <c r="M293" s="168"/>
    </row>
    <row r="294" spans="1:14" ht="14.4" x14ac:dyDescent="0.3">
      <c r="A294" s="282">
        <f>Setup!A3</f>
        <v>1</v>
      </c>
      <c r="B294" s="185" t="str">
        <f>Setup!D3</f>
        <v>Chattanooga Red Wolves SC</v>
      </c>
      <c r="C294" s="188" t="str">
        <f t="shared" si="4"/>
        <v>1Single</v>
      </c>
      <c r="D294" s="26" t="str">
        <f>Setup!F3</f>
        <v>D</v>
      </c>
      <c r="E294" s="188" t="s">
        <v>113</v>
      </c>
      <c r="F294" s="191"/>
      <c r="G294" s="191"/>
      <c r="H294" s="191"/>
      <c r="I294" s="191"/>
      <c r="J294" s="191"/>
      <c r="K294" s="191"/>
      <c r="L294" s="283"/>
      <c r="M294" s="168"/>
    </row>
    <row r="295" spans="1:14" ht="14.4" x14ac:dyDescent="0.3">
      <c r="A295" s="282">
        <f>Setup!A3</f>
        <v>1</v>
      </c>
      <c r="B295" s="185" t="str">
        <f>Setup!D3</f>
        <v>Chattanooga Red Wolves SC</v>
      </c>
      <c r="C295" s="188" t="str">
        <f t="shared" si="4"/>
        <v>1Matchday</v>
      </c>
      <c r="D295" s="26" t="str">
        <f>Setup!F3</f>
        <v>D</v>
      </c>
      <c r="E295" s="188" t="s">
        <v>115</v>
      </c>
      <c r="F295" s="191"/>
      <c r="G295" s="191"/>
      <c r="H295" s="191"/>
      <c r="I295" s="191"/>
      <c r="J295" s="191"/>
      <c r="K295" s="191"/>
      <c r="L295" s="283"/>
      <c r="M295" s="168"/>
    </row>
    <row r="296" spans="1:14" ht="14.4" x14ac:dyDescent="0.3">
      <c r="A296" s="282">
        <f>Setup!A3</f>
        <v>1</v>
      </c>
      <c r="B296" s="185" t="str">
        <f>Setup!D3</f>
        <v>Chattanooga Red Wolves SC</v>
      </c>
      <c r="C296" s="188" t="str">
        <f t="shared" si="4"/>
        <v>1Sponsor</v>
      </c>
      <c r="D296" s="26" t="str">
        <f>Setup!F3</f>
        <v>D</v>
      </c>
      <c r="E296" s="188" t="s">
        <v>117</v>
      </c>
      <c r="F296" s="191"/>
      <c r="G296" s="191"/>
      <c r="H296" s="191"/>
      <c r="I296" s="191"/>
      <c r="J296" s="191"/>
      <c r="K296" s="191"/>
      <c r="L296" s="283"/>
      <c r="M296" s="168"/>
    </row>
    <row r="297" spans="1:14" ht="14.4" x14ac:dyDescent="0.3">
      <c r="A297" s="282">
        <f>Setup!A3</f>
        <v>1</v>
      </c>
      <c r="B297" s="185" t="str">
        <f>Setup!D3</f>
        <v>Chattanooga Red Wolves SC</v>
      </c>
      <c r="C297" s="188" t="str">
        <f t="shared" si="4"/>
        <v>1Comp</v>
      </c>
      <c r="D297" s="26" t="str">
        <f>Setup!F3</f>
        <v>D</v>
      </c>
      <c r="E297" s="188" t="s">
        <v>119</v>
      </c>
      <c r="F297" s="191"/>
      <c r="G297" s="191"/>
      <c r="H297" s="191"/>
      <c r="I297" s="191"/>
      <c r="J297" s="191"/>
      <c r="K297" s="191"/>
      <c r="L297" s="283"/>
      <c r="M297" s="168"/>
    </row>
    <row r="298" spans="1:14" ht="14.4" x14ac:dyDescent="0.3">
      <c r="A298" s="282">
        <f>Setup!A3</f>
        <v>1</v>
      </c>
      <c r="B298" s="185" t="str">
        <f>Setup!D3</f>
        <v>Chattanooga Red Wolves SC</v>
      </c>
      <c r="C298" s="188" t="str">
        <f t="shared" si="4"/>
        <v>1Promo1</v>
      </c>
      <c r="D298" s="26" t="str">
        <f>Setup!F3</f>
        <v>D</v>
      </c>
      <c r="E298" s="188" t="s">
        <v>121</v>
      </c>
      <c r="F298" s="191"/>
      <c r="G298" s="191"/>
      <c r="H298" s="191"/>
      <c r="I298" s="191"/>
      <c r="J298" s="191"/>
      <c r="K298" s="191"/>
      <c r="L298" s="283"/>
      <c r="M298" s="168"/>
    </row>
    <row r="299" spans="1:14" ht="14.4" x14ac:dyDescent="0.3">
      <c r="A299" s="282">
        <f>Setup!A3</f>
        <v>1</v>
      </c>
      <c r="B299" s="185" t="str">
        <f>Setup!D3</f>
        <v>Chattanooga Red Wolves SC</v>
      </c>
      <c r="C299" s="188" t="str">
        <f t="shared" si="4"/>
        <v>1Promo2</v>
      </c>
      <c r="D299" s="26" t="str">
        <f>Setup!F3</f>
        <v>D</v>
      </c>
      <c r="E299" s="188" t="s">
        <v>123</v>
      </c>
      <c r="F299" s="191"/>
      <c r="G299" s="191"/>
      <c r="H299" s="191"/>
      <c r="I299" s="191"/>
      <c r="J299" s="191"/>
      <c r="K299" s="191"/>
      <c r="L299" s="283"/>
      <c r="M299" s="168"/>
    </row>
    <row r="300" spans="1:14" ht="14.4" x14ac:dyDescent="0.3">
      <c r="A300" s="282">
        <f>Setup!A3</f>
        <v>1</v>
      </c>
      <c r="B300" s="185" t="str">
        <f>Setup!D3</f>
        <v>Chattanooga Red Wolves SC</v>
      </c>
      <c r="C300" s="188" t="str">
        <f t="shared" si="4"/>
        <v>1Promo3</v>
      </c>
      <c r="D300" s="26" t="str">
        <f>Setup!F3</f>
        <v>D</v>
      </c>
      <c r="E300" s="188" t="s">
        <v>125</v>
      </c>
      <c r="F300" s="191"/>
      <c r="G300" s="191"/>
      <c r="H300" s="191"/>
      <c r="I300" s="191"/>
      <c r="J300" s="191"/>
      <c r="K300" s="191"/>
      <c r="L300" s="283"/>
      <c r="M300" s="168"/>
    </row>
    <row r="301" spans="1:14" thickBot="1" x14ac:dyDescent="0.35">
      <c r="A301" s="284">
        <f>Setup!A3</f>
        <v>1</v>
      </c>
      <c r="B301" s="285" t="str">
        <f>Setup!D3</f>
        <v>Chattanooga Red Wolves SC</v>
      </c>
      <c r="C301" s="286" t="str">
        <f t="shared" si="4"/>
        <v>1Totals</v>
      </c>
      <c r="D301" s="287" t="str">
        <f>Setup!F3</f>
        <v>D</v>
      </c>
      <c r="E301" s="286" t="s">
        <v>151</v>
      </c>
      <c r="F301" s="288" t="s">
        <v>39</v>
      </c>
      <c r="G301" s="288" t="s">
        <v>39</v>
      </c>
      <c r="H301" s="288" t="s">
        <v>39</v>
      </c>
      <c r="I301" s="288" t="s">
        <v>39</v>
      </c>
      <c r="J301" s="288" t="s">
        <v>39</v>
      </c>
      <c r="K301" s="288" t="s">
        <v>39</v>
      </c>
      <c r="L301" s="289" t="s">
        <v>39</v>
      </c>
      <c r="M301" s="189">
        <f>VLOOKUP(A301,Setup!$A$2:$J$26,2,FALSE())</f>
        <v>46095</v>
      </c>
    </row>
    <row r="302" spans="1:14" ht="14.4" x14ac:dyDescent="0.3">
      <c r="A302" s="276">
        <f>Setup!A4</f>
        <v>2</v>
      </c>
      <c r="B302" s="277" t="str">
        <f>Setup!D4</f>
        <v>New York Cosmos</v>
      </c>
      <c r="C302" s="278" t="str">
        <f t="shared" si="4"/>
        <v>2Season</v>
      </c>
      <c r="D302" s="279" t="str">
        <f>Setup!F4</f>
        <v>D</v>
      </c>
      <c r="E302" s="278" t="s">
        <v>110</v>
      </c>
      <c r="F302" s="280"/>
      <c r="G302" s="280"/>
      <c r="H302" s="280"/>
      <c r="I302" s="280"/>
      <c r="J302" s="280"/>
      <c r="K302" s="280"/>
      <c r="L302" s="281"/>
      <c r="M302" s="168"/>
    </row>
    <row r="303" spans="1:14" ht="14.4" x14ac:dyDescent="0.3">
      <c r="A303" s="282">
        <f>Setup!A4</f>
        <v>2</v>
      </c>
      <c r="B303" s="185" t="str">
        <f>Setup!D4</f>
        <v>New York Cosmos</v>
      </c>
      <c r="C303" s="188" t="str">
        <f t="shared" si="4"/>
        <v>2Group</v>
      </c>
      <c r="D303" s="26" t="str">
        <f>Setup!F4</f>
        <v>D</v>
      </c>
      <c r="E303" s="188" t="s">
        <v>47</v>
      </c>
      <c r="F303" s="191"/>
      <c r="G303" s="191"/>
      <c r="H303" s="191"/>
      <c r="I303" s="191"/>
      <c r="J303" s="191"/>
      <c r="K303" s="191"/>
      <c r="L303" s="283"/>
      <c r="M303" s="168"/>
    </row>
    <row r="304" spans="1:14" ht="14.4" x14ac:dyDescent="0.3">
      <c r="A304" s="282">
        <f>Setup!A4</f>
        <v>2</v>
      </c>
      <c r="B304" s="185" t="str">
        <f>Setup!D4</f>
        <v>New York Cosmos</v>
      </c>
      <c r="C304" s="188" t="str">
        <f t="shared" si="4"/>
        <v>2Single</v>
      </c>
      <c r="D304" s="26" t="str">
        <f>Setup!F4</f>
        <v>D</v>
      </c>
      <c r="E304" s="188" t="s">
        <v>113</v>
      </c>
      <c r="F304" s="191"/>
      <c r="G304" s="191"/>
      <c r="H304" s="191"/>
      <c r="I304" s="191"/>
      <c r="J304" s="191"/>
      <c r="K304" s="191"/>
      <c r="L304" s="283"/>
      <c r="M304" s="168"/>
    </row>
    <row r="305" spans="1:13" ht="14.4" x14ac:dyDescent="0.3">
      <c r="A305" s="282">
        <f>Setup!A4</f>
        <v>2</v>
      </c>
      <c r="B305" s="185" t="str">
        <f>Setup!D4</f>
        <v>New York Cosmos</v>
      </c>
      <c r="C305" s="188" t="str">
        <f t="shared" si="4"/>
        <v>2Matchday</v>
      </c>
      <c r="D305" s="26" t="str">
        <f>Setup!F4</f>
        <v>D</v>
      </c>
      <c r="E305" s="188" t="s">
        <v>115</v>
      </c>
      <c r="F305" s="191"/>
      <c r="G305" s="191"/>
      <c r="H305" s="191"/>
      <c r="I305" s="191"/>
      <c r="J305" s="191"/>
      <c r="K305" s="191"/>
      <c r="L305" s="283"/>
      <c r="M305" s="168"/>
    </row>
    <row r="306" spans="1:13" ht="14.4" x14ac:dyDescent="0.3">
      <c r="A306" s="282">
        <f>Setup!A4</f>
        <v>2</v>
      </c>
      <c r="B306" s="185" t="str">
        <f>Setup!D4</f>
        <v>New York Cosmos</v>
      </c>
      <c r="C306" s="188" t="str">
        <f t="shared" si="4"/>
        <v>2Sponsor</v>
      </c>
      <c r="D306" s="26" t="str">
        <f>Setup!F4</f>
        <v>D</v>
      </c>
      <c r="E306" s="188" t="s">
        <v>117</v>
      </c>
      <c r="F306" s="191"/>
      <c r="G306" s="191"/>
      <c r="H306" s="191"/>
      <c r="I306" s="191"/>
      <c r="J306" s="191"/>
      <c r="K306" s="191"/>
      <c r="L306" s="283"/>
      <c r="M306" s="168"/>
    </row>
    <row r="307" spans="1:13" ht="14.4" x14ac:dyDescent="0.3">
      <c r="A307" s="282">
        <f>Setup!A4</f>
        <v>2</v>
      </c>
      <c r="B307" s="185" t="str">
        <f>Setup!D4</f>
        <v>New York Cosmos</v>
      </c>
      <c r="C307" s="188" t="str">
        <f t="shared" si="4"/>
        <v>2Comp</v>
      </c>
      <c r="D307" s="26" t="str">
        <f>Setup!F4</f>
        <v>D</v>
      </c>
      <c r="E307" s="188" t="s">
        <v>119</v>
      </c>
      <c r="F307" s="191"/>
      <c r="G307" s="191"/>
      <c r="H307" s="191"/>
      <c r="I307" s="191"/>
      <c r="J307" s="191"/>
      <c r="K307" s="191"/>
      <c r="L307" s="283"/>
      <c r="M307" s="168"/>
    </row>
    <row r="308" spans="1:13" ht="14.4" x14ac:dyDescent="0.3">
      <c r="A308" s="282">
        <f>Setup!A4</f>
        <v>2</v>
      </c>
      <c r="B308" s="185" t="str">
        <f>Setup!D4</f>
        <v>New York Cosmos</v>
      </c>
      <c r="C308" s="188" t="str">
        <f t="shared" si="4"/>
        <v>2Promo1</v>
      </c>
      <c r="D308" s="26" t="str">
        <f>Setup!F4</f>
        <v>D</v>
      </c>
      <c r="E308" s="188" t="s">
        <v>121</v>
      </c>
      <c r="F308" s="191"/>
      <c r="G308" s="191"/>
      <c r="H308" s="191"/>
      <c r="I308" s="191"/>
      <c r="J308" s="191"/>
      <c r="K308" s="191"/>
      <c r="L308" s="283"/>
      <c r="M308" s="168"/>
    </row>
    <row r="309" spans="1:13" ht="14.4" x14ac:dyDescent="0.3">
      <c r="A309" s="282">
        <f>Setup!A4</f>
        <v>2</v>
      </c>
      <c r="B309" s="185" t="str">
        <f>Setup!D4</f>
        <v>New York Cosmos</v>
      </c>
      <c r="C309" s="188" t="str">
        <f t="shared" si="4"/>
        <v>2Promo2</v>
      </c>
      <c r="D309" s="26" t="str">
        <f>Setup!F4</f>
        <v>D</v>
      </c>
      <c r="E309" s="188" t="s">
        <v>123</v>
      </c>
      <c r="F309" s="191"/>
      <c r="G309" s="191"/>
      <c r="H309" s="191"/>
      <c r="I309" s="191"/>
      <c r="J309" s="191"/>
      <c r="K309" s="191"/>
      <c r="L309" s="283"/>
      <c r="M309" s="168"/>
    </row>
    <row r="310" spans="1:13" ht="14.4" x14ac:dyDescent="0.3">
      <c r="A310" s="282">
        <f>Setup!A4</f>
        <v>2</v>
      </c>
      <c r="B310" s="185" t="str">
        <f>Setup!D4</f>
        <v>New York Cosmos</v>
      </c>
      <c r="C310" s="188" t="str">
        <f t="shared" si="4"/>
        <v>2Promo3</v>
      </c>
      <c r="D310" s="26" t="str">
        <f>Setup!F4</f>
        <v>D</v>
      </c>
      <c r="E310" s="188" t="s">
        <v>125</v>
      </c>
      <c r="F310" s="191"/>
      <c r="G310" s="191"/>
      <c r="H310" s="191"/>
      <c r="I310" s="191"/>
      <c r="J310" s="191"/>
      <c r="K310" s="191"/>
      <c r="L310" s="283"/>
      <c r="M310" s="168"/>
    </row>
    <row r="311" spans="1:13" thickBot="1" x14ac:dyDescent="0.35">
      <c r="A311" s="290">
        <f>Setup!A4</f>
        <v>2</v>
      </c>
      <c r="B311" s="291" t="str">
        <f>Setup!D4</f>
        <v>New York Cosmos</v>
      </c>
      <c r="C311" s="292" t="str">
        <f t="shared" si="4"/>
        <v>2Totals</v>
      </c>
      <c r="D311" s="293" t="str">
        <f>Setup!F4</f>
        <v>D</v>
      </c>
      <c r="E311" s="292" t="s">
        <v>151</v>
      </c>
      <c r="F311" s="294" t="s">
        <v>39</v>
      </c>
      <c r="G311" s="294" t="s">
        <v>39</v>
      </c>
      <c r="H311" s="294" t="s">
        <v>39</v>
      </c>
      <c r="I311" s="294" t="s">
        <v>39</v>
      </c>
      <c r="J311" s="294" t="s">
        <v>39</v>
      </c>
      <c r="K311" s="294" t="s">
        <v>39</v>
      </c>
      <c r="L311" s="295" t="s">
        <v>39</v>
      </c>
      <c r="M311" s="189">
        <f>VLOOKUP(A311,Setup!$A$2:$J$26,2,FALSE())</f>
        <v>46106</v>
      </c>
    </row>
    <row r="312" spans="1:13" ht="14.4" x14ac:dyDescent="0.3">
      <c r="A312" s="276">
        <f>Setup!A5</f>
        <v>3</v>
      </c>
      <c r="B312" s="277" t="str">
        <f>Setup!D5</f>
        <v>Westchester SC</v>
      </c>
      <c r="C312" s="278" t="str">
        <f t="shared" si="4"/>
        <v>3Season</v>
      </c>
      <c r="D312" s="279" t="str">
        <f>Setup!F5</f>
        <v>D</v>
      </c>
      <c r="E312" s="278" t="s">
        <v>110</v>
      </c>
      <c r="F312" s="280"/>
      <c r="G312" s="280"/>
      <c r="H312" s="280"/>
      <c r="I312" s="280"/>
      <c r="J312" s="280"/>
      <c r="K312" s="280"/>
      <c r="L312" s="281"/>
      <c r="M312" s="168"/>
    </row>
    <row r="313" spans="1:13" ht="14.4" x14ac:dyDescent="0.3">
      <c r="A313" s="282">
        <f>Setup!A5</f>
        <v>3</v>
      </c>
      <c r="B313" s="185" t="str">
        <f>Setup!D5</f>
        <v>Westchester SC</v>
      </c>
      <c r="C313" s="188" t="str">
        <f t="shared" si="4"/>
        <v>3Group</v>
      </c>
      <c r="D313" s="26" t="str">
        <f>Setup!F5</f>
        <v>D</v>
      </c>
      <c r="E313" s="188" t="s">
        <v>47</v>
      </c>
      <c r="F313" s="191"/>
      <c r="G313" s="191"/>
      <c r="H313" s="191"/>
      <c r="I313" s="191"/>
      <c r="J313" s="191"/>
      <c r="K313" s="191"/>
      <c r="L313" s="283"/>
      <c r="M313" s="168"/>
    </row>
    <row r="314" spans="1:13" ht="14.4" x14ac:dyDescent="0.3">
      <c r="A314" s="282">
        <f>Setup!A5</f>
        <v>3</v>
      </c>
      <c r="B314" s="185" t="str">
        <f>Setup!D5</f>
        <v>Westchester SC</v>
      </c>
      <c r="C314" s="188" t="str">
        <f t="shared" si="4"/>
        <v>3Single</v>
      </c>
      <c r="D314" s="26" t="str">
        <f>Setup!F5</f>
        <v>D</v>
      </c>
      <c r="E314" s="188" t="s">
        <v>113</v>
      </c>
      <c r="F314" s="191"/>
      <c r="G314" s="191"/>
      <c r="H314" s="191"/>
      <c r="I314" s="191"/>
      <c r="J314" s="191"/>
      <c r="K314" s="191"/>
      <c r="L314" s="283"/>
      <c r="M314" s="168"/>
    </row>
    <row r="315" spans="1:13" ht="14.4" x14ac:dyDescent="0.3">
      <c r="A315" s="282">
        <f>Setup!A5</f>
        <v>3</v>
      </c>
      <c r="B315" s="185" t="str">
        <f>Setup!D5</f>
        <v>Westchester SC</v>
      </c>
      <c r="C315" s="188" t="str">
        <f t="shared" si="4"/>
        <v>3Matchday</v>
      </c>
      <c r="D315" s="26" t="str">
        <f>Setup!F5</f>
        <v>D</v>
      </c>
      <c r="E315" s="188" t="s">
        <v>115</v>
      </c>
      <c r="F315" s="191"/>
      <c r="G315" s="191"/>
      <c r="H315" s="191"/>
      <c r="I315" s="191"/>
      <c r="J315" s="191"/>
      <c r="K315" s="191"/>
      <c r="L315" s="283"/>
      <c r="M315" s="168"/>
    </row>
    <row r="316" spans="1:13" ht="14.4" x14ac:dyDescent="0.3">
      <c r="A316" s="282">
        <f>Setup!A5</f>
        <v>3</v>
      </c>
      <c r="B316" s="185" t="str">
        <f>Setup!D5</f>
        <v>Westchester SC</v>
      </c>
      <c r="C316" s="188" t="str">
        <f t="shared" si="4"/>
        <v>3Sponsor</v>
      </c>
      <c r="D316" s="26" t="str">
        <f>Setup!F5</f>
        <v>D</v>
      </c>
      <c r="E316" s="188" t="s">
        <v>117</v>
      </c>
      <c r="F316" s="191"/>
      <c r="G316" s="191"/>
      <c r="H316" s="191"/>
      <c r="I316" s="191"/>
      <c r="J316" s="191"/>
      <c r="K316" s="191"/>
      <c r="L316" s="283"/>
      <c r="M316" s="168"/>
    </row>
    <row r="317" spans="1:13" ht="14.4" x14ac:dyDescent="0.3">
      <c r="A317" s="282">
        <f>Setup!A5</f>
        <v>3</v>
      </c>
      <c r="B317" s="185" t="str">
        <f>Setup!D5</f>
        <v>Westchester SC</v>
      </c>
      <c r="C317" s="188" t="str">
        <f t="shared" si="4"/>
        <v>3Comp</v>
      </c>
      <c r="D317" s="26" t="str">
        <f>Setup!F5</f>
        <v>D</v>
      </c>
      <c r="E317" s="188" t="s">
        <v>119</v>
      </c>
      <c r="F317" s="191"/>
      <c r="G317" s="191"/>
      <c r="H317" s="191"/>
      <c r="I317" s="191"/>
      <c r="J317" s="191"/>
      <c r="K317" s="191"/>
      <c r="L317" s="283"/>
      <c r="M317" s="168"/>
    </row>
    <row r="318" spans="1:13" ht="14.4" x14ac:dyDescent="0.3">
      <c r="A318" s="282">
        <f>Setup!A5</f>
        <v>3</v>
      </c>
      <c r="B318" s="185" t="str">
        <f>Setup!D5</f>
        <v>Westchester SC</v>
      </c>
      <c r="C318" s="188" t="str">
        <f t="shared" si="4"/>
        <v>3Promo1</v>
      </c>
      <c r="D318" s="26" t="str">
        <f>Setup!F5</f>
        <v>D</v>
      </c>
      <c r="E318" s="188" t="s">
        <v>121</v>
      </c>
      <c r="F318" s="191"/>
      <c r="G318" s="191"/>
      <c r="H318" s="191"/>
      <c r="I318" s="191"/>
      <c r="J318" s="191"/>
      <c r="K318" s="191"/>
      <c r="L318" s="283"/>
      <c r="M318" s="168"/>
    </row>
    <row r="319" spans="1:13" ht="14.4" x14ac:dyDescent="0.3">
      <c r="A319" s="282">
        <f>Setup!A5</f>
        <v>3</v>
      </c>
      <c r="B319" s="185" t="str">
        <f>Setup!D5</f>
        <v>Westchester SC</v>
      </c>
      <c r="C319" s="188" t="str">
        <f t="shared" si="4"/>
        <v>3Promo2</v>
      </c>
      <c r="D319" s="26" t="str">
        <f>Setup!F5</f>
        <v>D</v>
      </c>
      <c r="E319" s="188" t="s">
        <v>123</v>
      </c>
      <c r="F319" s="191"/>
      <c r="G319" s="191"/>
      <c r="H319" s="191"/>
      <c r="I319" s="191"/>
      <c r="J319" s="191"/>
      <c r="K319" s="191"/>
      <c r="L319" s="283"/>
      <c r="M319" s="168"/>
    </row>
    <row r="320" spans="1:13" ht="14.4" x14ac:dyDescent="0.3">
      <c r="A320" s="282">
        <f>Setup!A5</f>
        <v>3</v>
      </c>
      <c r="B320" s="185" t="str">
        <f>Setup!D5</f>
        <v>Westchester SC</v>
      </c>
      <c r="C320" s="188" t="str">
        <f t="shared" si="4"/>
        <v>3Promo3</v>
      </c>
      <c r="D320" s="26" t="str">
        <f>Setup!F5</f>
        <v>D</v>
      </c>
      <c r="E320" s="188" t="s">
        <v>125</v>
      </c>
      <c r="F320" s="191"/>
      <c r="G320" s="191"/>
      <c r="H320" s="191"/>
      <c r="I320" s="191"/>
      <c r="J320" s="191"/>
      <c r="K320" s="191"/>
      <c r="L320" s="283"/>
      <c r="M320" s="168"/>
    </row>
    <row r="321" spans="1:13" thickBot="1" x14ac:dyDescent="0.35">
      <c r="A321" s="284">
        <f>Setup!A5</f>
        <v>3</v>
      </c>
      <c r="B321" s="285" t="str">
        <f>Setup!D5</f>
        <v>Westchester SC</v>
      </c>
      <c r="C321" s="286" t="str">
        <f t="shared" si="4"/>
        <v>3Totals</v>
      </c>
      <c r="D321" s="287" t="str">
        <f>Setup!F5</f>
        <v>D</v>
      </c>
      <c r="E321" s="286" t="s">
        <v>151</v>
      </c>
      <c r="F321" s="288" t="s">
        <v>39</v>
      </c>
      <c r="G321" s="288" t="s">
        <v>39</v>
      </c>
      <c r="H321" s="288" t="s">
        <v>39</v>
      </c>
      <c r="I321" s="288" t="s">
        <v>39</v>
      </c>
      <c r="J321" s="288" t="s">
        <v>39</v>
      </c>
      <c r="K321" s="288" t="s">
        <v>39</v>
      </c>
      <c r="L321" s="289" t="s">
        <v>39</v>
      </c>
      <c r="M321" s="189">
        <f>VLOOKUP(A321,Setup!$A$2:$J$26,2,FALSE())</f>
        <v>46110</v>
      </c>
    </row>
    <row r="322" spans="1:13" ht="14.4" x14ac:dyDescent="0.3">
      <c r="A322" s="276">
        <f>Setup!A6</f>
        <v>4</v>
      </c>
      <c r="B322" s="277" t="str">
        <f>Setup!D6</f>
        <v>Richmond Kickers</v>
      </c>
      <c r="C322" s="278" t="str">
        <f t="shared" si="4"/>
        <v>4Season</v>
      </c>
      <c r="D322" s="279" t="str">
        <f>Setup!F6</f>
        <v>C</v>
      </c>
      <c r="E322" s="278" t="s">
        <v>110</v>
      </c>
      <c r="F322" s="280"/>
      <c r="G322" s="280"/>
      <c r="H322" s="280"/>
      <c r="I322" s="280"/>
      <c r="J322" s="280"/>
      <c r="K322" s="280"/>
      <c r="L322" s="281"/>
      <c r="M322" s="168"/>
    </row>
    <row r="323" spans="1:13" ht="14.4" x14ac:dyDescent="0.3">
      <c r="A323" s="282">
        <f>Setup!A6</f>
        <v>4</v>
      </c>
      <c r="B323" s="185" t="str">
        <f>Setup!D6</f>
        <v>Richmond Kickers</v>
      </c>
      <c r="C323" s="188" t="str">
        <f t="shared" si="4"/>
        <v>4Group</v>
      </c>
      <c r="D323" s="26" t="str">
        <f>Setup!F6</f>
        <v>C</v>
      </c>
      <c r="E323" s="188" t="s">
        <v>47</v>
      </c>
      <c r="F323" s="191"/>
      <c r="G323" s="191"/>
      <c r="H323" s="191"/>
      <c r="I323" s="191"/>
      <c r="J323" s="191"/>
      <c r="K323" s="191"/>
      <c r="L323" s="283"/>
      <c r="M323" s="168"/>
    </row>
    <row r="324" spans="1:13" ht="14.4" x14ac:dyDescent="0.3">
      <c r="A324" s="282">
        <f>Setup!A6</f>
        <v>4</v>
      </c>
      <c r="B324" s="185" t="str">
        <f>Setup!D6</f>
        <v>Richmond Kickers</v>
      </c>
      <c r="C324" s="188" t="str">
        <f t="shared" si="4"/>
        <v>4Single</v>
      </c>
      <c r="D324" s="26" t="str">
        <f>Setup!F6</f>
        <v>C</v>
      </c>
      <c r="E324" s="188" t="s">
        <v>113</v>
      </c>
      <c r="F324" s="191"/>
      <c r="G324" s="191"/>
      <c r="H324" s="191"/>
      <c r="I324" s="191"/>
      <c r="J324" s="191"/>
      <c r="K324" s="191"/>
      <c r="L324" s="283"/>
      <c r="M324" s="168"/>
    </row>
    <row r="325" spans="1:13" ht="14.4" x14ac:dyDescent="0.3">
      <c r="A325" s="282">
        <f>Setup!A6</f>
        <v>4</v>
      </c>
      <c r="B325" s="185" t="str">
        <f>Setup!D6</f>
        <v>Richmond Kickers</v>
      </c>
      <c r="C325" s="188" t="str">
        <f t="shared" si="4"/>
        <v>4Matchday</v>
      </c>
      <c r="D325" s="26" t="str">
        <f>Setup!F6</f>
        <v>C</v>
      </c>
      <c r="E325" s="188" t="s">
        <v>115</v>
      </c>
      <c r="F325" s="191"/>
      <c r="G325" s="191"/>
      <c r="H325" s="191"/>
      <c r="I325" s="191"/>
      <c r="J325" s="191"/>
      <c r="K325" s="191"/>
      <c r="L325" s="283"/>
      <c r="M325" s="168"/>
    </row>
    <row r="326" spans="1:13" ht="14.4" x14ac:dyDescent="0.3">
      <c r="A326" s="282">
        <f>Setup!A6</f>
        <v>4</v>
      </c>
      <c r="B326" s="185" t="str">
        <f>Setup!D6</f>
        <v>Richmond Kickers</v>
      </c>
      <c r="C326" s="188" t="str">
        <f t="shared" si="4"/>
        <v>4Sponsor</v>
      </c>
      <c r="D326" s="26" t="str">
        <f>Setup!F6</f>
        <v>C</v>
      </c>
      <c r="E326" s="188" t="s">
        <v>117</v>
      </c>
      <c r="F326" s="191"/>
      <c r="G326" s="191"/>
      <c r="H326" s="191"/>
      <c r="I326" s="191"/>
      <c r="J326" s="191"/>
      <c r="K326" s="191"/>
      <c r="L326" s="283"/>
      <c r="M326" s="168"/>
    </row>
    <row r="327" spans="1:13" ht="14.4" x14ac:dyDescent="0.3">
      <c r="A327" s="282">
        <f>Setup!A6</f>
        <v>4</v>
      </c>
      <c r="B327" s="185" t="str">
        <f>Setup!D6</f>
        <v>Richmond Kickers</v>
      </c>
      <c r="C327" s="188" t="str">
        <f t="shared" si="4"/>
        <v>4Comp</v>
      </c>
      <c r="D327" s="26" t="str">
        <f>Setup!F6</f>
        <v>C</v>
      </c>
      <c r="E327" s="188" t="s">
        <v>119</v>
      </c>
      <c r="F327" s="191"/>
      <c r="G327" s="191"/>
      <c r="H327" s="191"/>
      <c r="I327" s="191"/>
      <c r="J327" s="191"/>
      <c r="K327" s="191"/>
      <c r="L327" s="283"/>
      <c r="M327" s="168"/>
    </row>
    <row r="328" spans="1:13" ht="14.4" x14ac:dyDescent="0.3">
      <c r="A328" s="282">
        <f>Setup!A6</f>
        <v>4</v>
      </c>
      <c r="B328" s="185" t="str">
        <f>Setup!D6</f>
        <v>Richmond Kickers</v>
      </c>
      <c r="C328" s="188" t="str">
        <f t="shared" si="4"/>
        <v>4Promo1</v>
      </c>
      <c r="D328" s="26" t="str">
        <f>Setup!F6</f>
        <v>C</v>
      </c>
      <c r="E328" s="188" t="s">
        <v>121</v>
      </c>
      <c r="F328" s="191"/>
      <c r="G328" s="191"/>
      <c r="H328" s="191"/>
      <c r="I328" s="191"/>
      <c r="J328" s="191"/>
      <c r="K328" s="191"/>
      <c r="L328" s="283"/>
      <c r="M328" s="168"/>
    </row>
    <row r="329" spans="1:13" ht="14.4" x14ac:dyDescent="0.3">
      <c r="A329" s="282">
        <f>Setup!A6</f>
        <v>4</v>
      </c>
      <c r="B329" s="185" t="str">
        <f>Setup!D6</f>
        <v>Richmond Kickers</v>
      </c>
      <c r="C329" s="188" t="str">
        <f t="shared" si="4"/>
        <v>4Promo2</v>
      </c>
      <c r="D329" s="26" t="str">
        <f>Setup!F6</f>
        <v>C</v>
      </c>
      <c r="E329" s="188" t="s">
        <v>123</v>
      </c>
      <c r="F329" s="191"/>
      <c r="G329" s="191"/>
      <c r="H329" s="191"/>
      <c r="I329" s="191"/>
      <c r="J329" s="191"/>
      <c r="K329" s="191"/>
      <c r="L329" s="283"/>
      <c r="M329" s="168"/>
    </row>
    <row r="330" spans="1:13" ht="14.4" x14ac:dyDescent="0.3">
      <c r="A330" s="282">
        <f>Setup!A6</f>
        <v>4</v>
      </c>
      <c r="B330" s="185" t="str">
        <f>Setup!D6</f>
        <v>Richmond Kickers</v>
      </c>
      <c r="C330" s="188" t="str">
        <f t="shared" si="4"/>
        <v>4Promo3</v>
      </c>
      <c r="D330" s="26" t="str">
        <f>Setup!F6</f>
        <v>C</v>
      </c>
      <c r="E330" s="188" t="s">
        <v>125</v>
      </c>
      <c r="F330" s="191"/>
      <c r="G330" s="191"/>
      <c r="H330" s="191"/>
      <c r="I330" s="191"/>
      <c r="J330" s="191"/>
      <c r="K330" s="191"/>
      <c r="L330" s="283"/>
      <c r="M330" s="168"/>
    </row>
    <row r="331" spans="1:13" thickBot="1" x14ac:dyDescent="0.35">
      <c r="A331" s="284">
        <f>Setup!A6</f>
        <v>4</v>
      </c>
      <c r="B331" s="285" t="str">
        <f>Setup!D6</f>
        <v>Richmond Kickers</v>
      </c>
      <c r="C331" s="286" t="str">
        <f t="shared" si="4"/>
        <v>4Totals</v>
      </c>
      <c r="D331" s="287" t="str">
        <f>Setup!F6</f>
        <v>C</v>
      </c>
      <c r="E331" s="286" t="s">
        <v>151</v>
      </c>
      <c r="F331" s="288" t="s">
        <v>39</v>
      </c>
      <c r="G331" s="288" t="s">
        <v>39</v>
      </c>
      <c r="H331" s="288" t="s">
        <v>39</v>
      </c>
      <c r="I331" s="288" t="s">
        <v>39</v>
      </c>
      <c r="J331" s="288" t="s">
        <v>39</v>
      </c>
      <c r="K331" s="288" t="s">
        <v>39</v>
      </c>
      <c r="L331" s="289" t="s">
        <v>39</v>
      </c>
      <c r="M331" s="189">
        <f>VLOOKUP(A331,Setup!$A$2:$J$26,2,FALSE())</f>
        <v>46151</v>
      </c>
    </row>
    <row r="332" spans="1:13" ht="14.4" x14ac:dyDescent="0.3">
      <c r="A332" s="276">
        <f>Setup!A7</f>
        <v>5</v>
      </c>
      <c r="B332" s="277" t="str">
        <f>Setup!D7</f>
        <v>Forward Madison FC</v>
      </c>
      <c r="C332" s="278" t="str">
        <f t="shared" si="4"/>
        <v>5Season</v>
      </c>
      <c r="D332" s="279" t="str">
        <f>Setup!F7</f>
        <v>A</v>
      </c>
      <c r="E332" s="278" t="s">
        <v>110</v>
      </c>
      <c r="F332" s="280"/>
      <c r="G332" s="280"/>
      <c r="H332" s="280"/>
      <c r="I332" s="280"/>
      <c r="J332" s="280"/>
      <c r="K332" s="280"/>
      <c r="L332" s="281"/>
      <c r="M332" s="168"/>
    </row>
    <row r="333" spans="1:13" ht="14.4" x14ac:dyDescent="0.3">
      <c r="A333" s="282">
        <f>Setup!A7</f>
        <v>5</v>
      </c>
      <c r="B333" s="185" t="str">
        <f>Setup!D7</f>
        <v>Forward Madison FC</v>
      </c>
      <c r="C333" s="188" t="str">
        <f t="shared" si="4"/>
        <v>5Group</v>
      </c>
      <c r="D333" s="26" t="str">
        <f>Setup!F7</f>
        <v>A</v>
      </c>
      <c r="E333" s="188" t="s">
        <v>47</v>
      </c>
      <c r="F333" s="191"/>
      <c r="G333" s="191"/>
      <c r="H333" s="191"/>
      <c r="I333" s="191"/>
      <c r="J333" s="191"/>
      <c r="K333" s="191"/>
      <c r="L333" s="283"/>
      <c r="M333" s="168"/>
    </row>
    <row r="334" spans="1:13" ht="14.4" x14ac:dyDescent="0.3">
      <c r="A334" s="282">
        <f>Setup!A7</f>
        <v>5</v>
      </c>
      <c r="B334" s="185" t="str">
        <f>Setup!D7</f>
        <v>Forward Madison FC</v>
      </c>
      <c r="C334" s="188" t="str">
        <f t="shared" si="4"/>
        <v>5Single</v>
      </c>
      <c r="D334" s="26" t="str">
        <f>Setup!F7</f>
        <v>A</v>
      </c>
      <c r="E334" s="188" t="s">
        <v>113</v>
      </c>
      <c r="F334" s="191"/>
      <c r="G334" s="191"/>
      <c r="H334" s="191"/>
      <c r="I334" s="191"/>
      <c r="J334" s="191"/>
      <c r="K334" s="191"/>
      <c r="L334" s="283"/>
      <c r="M334" s="168"/>
    </row>
    <row r="335" spans="1:13" ht="14.4" x14ac:dyDescent="0.3">
      <c r="A335" s="282">
        <f>Setup!A7</f>
        <v>5</v>
      </c>
      <c r="B335" s="185" t="str">
        <f>Setup!D7</f>
        <v>Forward Madison FC</v>
      </c>
      <c r="C335" s="188" t="str">
        <f t="shared" si="4"/>
        <v>5Matchday</v>
      </c>
      <c r="D335" s="26" t="str">
        <f>Setup!F7</f>
        <v>A</v>
      </c>
      <c r="E335" s="188" t="s">
        <v>115</v>
      </c>
      <c r="F335" s="191"/>
      <c r="G335" s="191"/>
      <c r="H335" s="191"/>
      <c r="I335" s="191"/>
      <c r="J335" s="191"/>
      <c r="K335" s="191"/>
      <c r="L335" s="283"/>
      <c r="M335" s="168"/>
    </row>
    <row r="336" spans="1:13" ht="14.4" x14ac:dyDescent="0.3">
      <c r="A336" s="282">
        <f>Setup!A7</f>
        <v>5</v>
      </c>
      <c r="B336" s="185" t="str">
        <f>Setup!D7</f>
        <v>Forward Madison FC</v>
      </c>
      <c r="C336" s="188" t="str">
        <f t="shared" si="4"/>
        <v>5Sponsor</v>
      </c>
      <c r="D336" s="26" t="str">
        <f>Setup!F7</f>
        <v>A</v>
      </c>
      <c r="E336" s="188" t="s">
        <v>117</v>
      </c>
      <c r="F336" s="191"/>
      <c r="G336" s="191"/>
      <c r="H336" s="191"/>
      <c r="I336" s="191"/>
      <c r="J336" s="191"/>
      <c r="K336" s="191"/>
      <c r="L336" s="283"/>
      <c r="M336" s="168"/>
    </row>
    <row r="337" spans="1:13" ht="14.4" x14ac:dyDescent="0.3">
      <c r="A337" s="282">
        <f>Setup!A7</f>
        <v>5</v>
      </c>
      <c r="B337" s="185" t="str">
        <f>Setup!D7</f>
        <v>Forward Madison FC</v>
      </c>
      <c r="C337" s="188" t="str">
        <f t="shared" si="4"/>
        <v>5Comp</v>
      </c>
      <c r="D337" s="26" t="str">
        <f>Setup!F7</f>
        <v>A</v>
      </c>
      <c r="E337" s="188" t="s">
        <v>119</v>
      </c>
      <c r="F337" s="191"/>
      <c r="G337" s="191"/>
      <c r="H337" s="191"/>
      <c r="I337" s="191"/>
      <c r="J337" s="191"/>
      <c r="K337" s="191"/>
      <c r="L337" s="283"/>
      <c r="M337" s="168"/>
    </row>
    <row r="338" spans="1:13" ht="14.4" x14ac:dyDescent="0.3">
      <c r="A338" s="282">
        <f>Setup!A7</f>
        <v>5</v>
      </c>
      <c r="B338" s="185" t="str">
        <f>Setup!D7</f>
        <v>Forward Madison FC</v>
      </c>
      <c r="C338" s="188" t="str">
        <f t="shared" si="4"/>
        <v>5Promo1</v>
      </c>
      <c r="D338" s="26" t="str">
        <f>Setup!F7</f>
        <v>A</v>
      </c>
      <c r="E338" s="188" t="s">
        <v>121</v>
      </c>
      <c r="F338" s="191"/>
      <c r="G338" s="191"/>
      <c r="H338" s="191"/>
      <c r="I338" s="191"/>
      <c r="J338" s="191"/>
      <c r="K338" s="191"/>
      <c r="L338" s="283"/>
      <c r="M338" s="168"/>
    </row>
    <row r="339" spans="1:13" ht="14.4" x14ac:dyDescent="0.3">
      <c r="A339" s="282">
        <f>Setup!A7</f>
        <v>5</v>
      </c>
      <c r="B339" s="185" t="str">
        <f>Setup!D7</f>
        <v>Forward Madison FC</v>
      </c>
      <c r="C339" s="188" t="str">
        <f t="shared" si="4"/>
        <v>5Promo2</v>
      </c>
      <c r="D339" s="26" t="str">
        <f>Setup!F7</f>
        <v>A</v>
      </c>
      <c r="E339" s="188" t="s">
        <v>123</v>
      </c>
      <c r="F339" s="191"/>
      <c r="G339" s="191"/>
      <c r="H339" s="191"/>
      <c r="I339" s="191"/>
      <c r="J339" s="191"/>
      <c r="K339" s="191"/>
      <c r="L339" s="283"/>
      <c r="M339" s="168"/>
    </row>
    <row r="340" spans="1:13" ht="14.4" x14ac:dyDescent="0.3">
      <c r="A340" s="282">
        <f>Setup!A7</f>
        <v>5</v>
      </c>
      <c r="B340" s="185" t="str">
        <f>Setup!D7</f>
        <v>Forward Madison FC</v>
      </c>
      <c r="C340" s="188" t="str">
        <f t="shared" si="4"/>
        <v>5Promo3</v>
      </c>
      <c r="D340" s="26" t="str">
        <f>Setup!F7</f>
        <v>A</v>
      </c>
      <c r="E340" s="188" t="s">
        <v>125</v>
      </c>
      <c r="F340" s="191"/>
      <c r="G340" s="191"/>
      <c r="H340" s="191"/>
      <c r="I340" s="191"/>
      <c r="J340" s="191"/>
      <c r="K340" s="191"/>
      <c r="L340" s="283"/>
      <c r="M340" s="168"/>
    </row>
    <row r="341" spans="1:13" thickBot="1" x14ac:dyDescent="0.35">
      <c r="A341" s="284">
        <f>Setup!A7</f>
        <v>5</v>
      </c>
      <c r="B341" s="285" t="str">
        <f>Setup!D7</f>
        <v>Forward Madison FC</v>
      </c>
      <c r="C341" s="286" t="str">
        <f t="shared" si="4"/>
        <v>5Totals</v>
      </c>
      <c r="D341" s="287" t="str">
        <f>Setup!F7</f>
        <v>A</v>
      </c>
      <c r="E341" s="286" t="s">
        <v>151</v>
      </c>
      <c r="F341" s="288" t="s">
        <v>39</v>
      </c>
      <c r="G341" s="288" t="s">
        <v>39</v>
      </c>
      <c r="H341" s="288" t="s">
        <v>39</v>
      </c>
      <c r="I341" s="288" t="s">
        <v>39</v>
      </c>
      <c r="J341" s="288" t="s">
        <v>39</v>
      </c>
      <c r="K341" s="288" t="s">
        <v>39</v>
      </c>
      <c r="L341" s="289" t="s">
        <v>39</v>
      </c>
      <c r="M341" s="189">
        <f>VLOOKUP(A341,Setup!$A$2:$J$26,2,FALSE())</f>
        <v>46176</v>
      </c>
    </row>
    <row r="342" spans="1:13" ht="14.4" x14ac:dyDescent="0.3">
      <c r="A342" s="276">
        <f>Setup!A8</f>
        <v>6</v>
      </c>
      <c r="B342" s="277" t="str">
        <f>Setup!D8</f>
        <v>Loudoun United FC</v>
      </c>
      <c r="C342" s="278" t="str">
        <f t="shared" si="4"/>
        <v>6Season</v>
      </c>
      <c r="D342" s="279" t="str">
        <f>Setup!F8</f>
        <v>C</v>
      </c>
      <c r="E342" s="278" t="s">
        <v>110</v>
      </c>
      <c r="F342" s="280"/>
      <c r="G342" s="280"/>
      <c r="H342" s="280"/>
      <c r="I342" s="280"/>
      <c r="J342" s="280"/>
      <c r="K342" s="280"/>
      <c r="L342" s="281"/>
      <c r="M342" s="168"/>
    </row>
    <row r="343" spans="1:13" ht="14.4" x14ac:dyDescent="0.3">
      <c r="A343" s="282">
        <f>Setup!A8</f>
        <v>6</v>
      </c>
      <c r="B343" s="185" t="str">
        <f>Setup!D8</f>
        <v>Loudoun United FC</v>
      </c>
      <c r="C343" s="188" t="str">
        <f t="shared" si="4"/>
        <v>6Group</v>
      </c>
      <c r="D343" s="26" t="str">
        <f>Setup!F8</f>
        <v>C</v>
      </c>
      <c r="E343" s="188" t="s">
        <v>47</v>
      </c>
      <c r="F343" s="191"/>
      <c r="G343" s="191"/>
      <c r="H343" s="191"/>
      <c r="I343" s="191"/>
      <c r="J343" s="191"/>
      <c r="K343" s="191"/>
      <c r="L343" s="283"/>
      <c r="M343" s="168"/>
    </row>
    <row r="344" spans="1:13" ht="14.4" x14ac:dyDescent="0.3">
      <c r="A344" s="282">
        <f>Setup!A8</f>
        <v>6</v>
      </c>
      <c r="B344" s="185" t="str">
        <f>Setup!D8</f>
        <v>Loudoun United FC</v>
      </c>
      <c r="C344" s="188" t="str">
        <f t="shared" si="4"/>
        <v>6Single</v>
      </c>
      <c r="D344" s="26" t="str">
        <f>Setup!F8</f>
        <v>C</v>
      </c>
      <c r="E344" s="188" t="s">
        <v>113</v>
      </c>
      <c r="F344" s="191"/>
      <c r="G344" s="191"/>
      <c r="H344" s="191"/>
      <c r="I344" s="191"/>
      <c r="J344" s="191"/>
      <c r="K344" s="191"/>
      <c r="L344" s="283"/>
      <c r="M344" s="168"/>
    </row>
    <row r="345" spans="1:13" ht="14.4" x14ac:dyDescent="0.3">
      <c r="A345" s="282">
        <f>Setup!A8</f>
        <v>6</v>
      </c>
      <c r="B345" s="185" t="str">
        <f>Setup!D8</f>
        <v>Loudoun United FC</v>
      </c>
      <c r="C345" s="188" t="str">
        <f t="shared" si="4"/>
        <v>6Matchday</v>
      </c>
      <c r="D345" s="26" t="str">
        <f>Setup!F8</f>
        <v>C</v>
      </c>
      <c r="E345" s="188" t="s">
        <v>115</v>
      </c>
      <c r="F345" s="191"/>
      <c r="G345" s="191"/>
      <c r="H345" s="191"/>
      <c r="I345" s="191"/>
      <c r="J345" s="191"/>
      <c r="K345" s="191"/>
      <c r="L345" s="283"/>
      <c r="M345" s="168"/>
    </row>
    <row r="346" spans="1:13" ht="14.4" x14ac:dyDescent="0.3">
      <c r="A346" s="282">
        <f>Setup!A8</f>
        <v>6</v>
      </c>
      <c r="B346" s="185" t="str">
        <f>Setup!D8</f>
        <v>Loudoun United FC</v>
      </c>
      <c r="C346" s="188" t="str">
        <f t="shared" si="4"/>
        <v>6Sponsor</v>
      </c>
      <c r="D346" s="26" t="str">
        <f>Setup!F8</f>
        <v>C</v>
      </c>
      <c r="E346" s="188" t="s">
        <v>117</v>
      </c>
      <c r="F346" s="191"/>
      <c r="G346" s="191"/>
      <c r="H346" s="191"/>
      <c r="I346" s="191"/>
      <c r="J346" s="191"/>
      <c r="K346" s="191"/>
      <c r="L346" s="283"/>
      <c r="M346" s="168"/>
    </row>
    <row r="347" spans="1:13" ht="14.4" x14ac:dyDescent="0.3">
      <c r="A347" s="282">
        <f>Setup!A8</f>
        <v>6</v>
      </c>
      <c r="B347" s="185" t="str">
        <f>Setup!D8</f>
        <v>Loudoun United FC</v>
      </c>
      <c r="C347" s="188" t="str">
        <f t="shared" si="4"/>
        <v>6Comp</v>
      </c>
      <c r="D347" s="26" t="str">
        <f>Setup!F8</f>
        <v>C</v>
      </c>
      <c r="E347" s="188" t="s">
        <v>119</v>
      </c>
      <c r="F347" s="191"/>
      <c r="G347" s="191"/>
      <c r="H347" s="191"/>
      <c r="I347" s="191"/>
      <c r="J347" s="191"/>
      <c r="K347" s="191"/>
      <c r="L347" s="283"/>
      <c r="M347" s="168"/>
    </row>
    <row r="348" spans="1:13" ht="14.4" x14ac:dyDescent="0.3">
      <c r="A348" s="282">
        <f>Setup!A8</f>
        <v>6</v>
      </c>
      <c r="B348" s="185" t="str">
        <f>Setup!D8</f>
        <v>Loudoun United FC</v>
      </c>
      <c r="C348" s="188" t="str">
        <f t="shared" si="4"/>
        <v>6Promo1</v>
      </c>
      <c r="D348" s="26" t="str">
        <f>Setup!F8</f>
        <v>C</v>
      </c>
      <c r="E348" s="188" t="s">
        <v>121</v>
      </c>
      <c r="F348" s="191"/>
      <c r="G348" s="191"/>
      <c r="H348" s="191"/>
      <c r="I348" s="191"/>
      <c r="J348" s="191"/>
      <c r="K348" s="191"/>
      <c r="L348" s="283"/>
      <c r="M348" s="168"/>
    </row>
    <row r="349" spans="1:13" ht="14.4" x14ac:dyDescent="0.3">
      <c r="A349" s="282">
        <f>Setup!A8</f>
        <v>6</v>
      </c>
      <c r="B349" s="185" t="str">
        <f>Setup!D8</f>
        <v>Loudoun United FC</v>
      </c>
      <c r="C349" s="188" t="str">
        <f t="shared" si="4"/>
        <v>6Promo2</v>
      </c>
      <c r="D349" s="26" t="str">
        <f>Setup!F8</f>
        <v>C</v>
      </c>
      <c r="E349" s="188" t="s">
        <v>123</v>
      </c>
      <c r="F349" s="191"/>
      <c r="G349" s="191"/>
      <c r="H349" s="191"/>
      <c r="I349" s="191"/>
      <c r="J349" s="191"/>
      <c r="K349" s="191"/>
      <c r="L349" s="283"/>
      <c r="M349" s="168"/>
    </row>
    <row r="350" spans="1:13" ht="14.4" x14ac:dyDescent="0.3">
      <c r="A350" s="282">
        <f>Setup!A8</f>
        <v>6</v>
      </c>
      <c r="B350" s="185" t="str">
        <f>Setup!D8</f>
        <v>Loudoun United FC</v>
      </c>
      <c r="C350" s="188" t="str">
        <f t="shared" si="4"/>
        <v>6Promo3</v>
      </c>
      <c r="D350" s="26" t="str">
        <f>Setup!F8</f>
        <v>C</v>
      </c>
      <c r="E350" s="188" t="s">
        <v>125</v>
      </c>
      <c r="F350" s="191"/>
      <c r="G350" s="191"/>
      <c r="H350" s="191"/>
      <c r="I350" s="191"/>
      <c r="J350" s="191"/>
      <c r="K350" s="191"/>
      <c r="L350" s="283"/>
      <c r="M350" s="168"/>
    </row>
    <row r="351" spans="1:13" thickBot="1" x14ac:dyDescent="0.35">
      <c r="A351" s="290">
        <f>Setup!A8</f>
        <v>6</v>
      </c>
      <c r="B351" s="291" t="str">
        <f>Setup!D8</f>
        <v>Loudoun United FC</v>
      </c>
      <c r="C351" s="292" t="str">
        <f t="shared" si="4"/>
        <v>6Totals</v>
      </c>
      <c r="D351" s="293" t="str">
        <f>Setup!F8</f>
        <v>C</v>
      </c>
      <c r="E351" s="292" t="s">
        <v>151</v>
      </c>
      <c r="F351" s="294" t="s">
        <v>39</v>
      </c>
      <c r="G351" s="294" t="s">
        <v>39</v>
      </c>
      <c r="H351" s="294" t="s">
        <v>39</v>
      </c>
      <c r="I351" s="294" t="s">
        <v>39</v>
      </c>
      <c r="J351" s="294" t="s">
        <v>39</v>
      </c>
      <c r="K351" s="294" t="s">
        <v>39</v>
      </c>
      <c r="L351" s="295" t="s">
        <v>39</v>
      </c>
      <c r="M351" s="189">
        <f>VLOOKUP(A351,Setup!$A$2:$J$26,2,FALSE())</f>
        <v>46183</v>
      </c>
    </row>
    <row r="352" spans="1:13" ht="14.4" x14ac:dyDescent="0.3">
      <c r="A352" s="276">
        <f>Setup!A9</f>
        <v>7</v>
      </c>
      <c r="B352" s="277" t="str">
        <f>Setup!D9</f>
        <v>AV Alta FC</v>
      </c>
      <c r="C352" s="278" t="str">
        <f t="shared" si="4"/>
        <v>7Season</v>
      </c>
      <c r="D352" s="279" t="str">
        <f>Setup!F9</f>
        <v>B</v>
      </c>
      <c r="E352" s="278" t="s">
        <v>110</v>
      </c>
      <c r="F352" s="280"/>
      <c r="G352" s="280"/>
      <c r="H352" s="280"/>
      <c r="I352" s="280"/>
      <c r="J352" s="280"/>
      <c r="K352" s="280"/>
      <c r="L352" s="281"/>
      <c r="M352" s="168"/>
    </row>
    <row r="353" spans="1:13" ht="14.4" x14ac:dyDescent="0.3">
      <c r="A353" s="282">
        <f>Setup!A9</f>
        <v>7</v>
      </c>
      <c r="B353" s="185" t="str">
        <f>Setup!D9</f>
        <v>AV Alta FC</v>
      </c>
      <c r="C353" s="188" t="str">
        <f t="shared" si="4"/>
        <v>7Group</v>
      </c>
      <c r="D353" s="26" t="str">
        <f>Setup!F9</f>
        <v>B</v>
      </c>
      <c r="E353" s="188" t="s">
        <v>47</v>
      </c>
      <c r="F353" s="191"/>
      <c r="G353" s="191"/>
      <c r="H353" s="191"/>
      <c r="I353" s="191"/>
      <c r="J353" s="191"/>
      <c r="K353" s="191"/>
      <c r="L353" s="283"/>
      <c r="M353" s="168"/>
    </row>
    <row r="354" spans="1:13" ht="14.4" x14ac:dyDescent="0.3">
      <c r="A354" s="282">
        <f>Setup!A9</f>
        <v>7</v>
      </c>
      <c r="B354" s="185" t="str">
        <f>Setup!D9</f>
        <v>AV Alta FC</v>
      </c>
      <c r="C354" s="188" t="str">
        <f t="shared" si="4"/>
        <v>7Single</v>
      </c>
      <c r="D354" s="26" t="str">
        <f>Setup!F9</f>
        <v>B</v>
      </c>
      <c r="E354" s="188" t="s">
        <v>113</v>
      </c>
      <c r="F354" s="191"/>
      <c r="G354" s="191"/>
      <c r="H354" s="191"/>
      <c r="I354" s="191"/>
      <c r="J354" s="191"/>
      <c r="K354" s="191"/>
      <c r="L354" s="283"/>
      <c r="M354" s="168"/>
    </row>
    <row r="355" spans="1:13" ht="14.4" x14ac:dyDescent="0.3">
      <c r="A355" s="282">
        <f>Setup!A9</f>
        <v>7</v>
      </c>
      <c r="B355" s="185" t="str">
        <f>Setup!D9</f>
        <v>AV Alta FC</v>
      </c>
      <c r="C355" s="188" t="str">
        <f t="shared" si="4"/>
        <v>7Matchday</v>
      </c>
      <c r="D355" s="26" t="str">
        <f>Setup!F9</f>
        <v>B</v>
      </c>
      <c r="E355" s="188" t="s">
        <v>115</v>
      </c>
      <c r="F355" s="191"/>
      <c r="G355" s="191"/>
      <c r="H355" s="191"/>
      <c r="I355" s="191"/>
      <c r="J355" s="191"/>
      <c r="K355" s="191"/>
      <c r="L355" s="283"/>
      <c r="M355" s="168"/>
    </row>
    <row r="356" spans="1:13" ht="14.4" x14ac:dyDescent="0.3">
      <c r="A356" s="282">
        <f>Setup!A9</f>
        <v>7</v>
      </c>
      <c r="B356" s="185" t="str">
        <f>Setup!D9</f>
        <v>AV Alta FC</v>
      </c>
      <c r="C356" s="188" t="str">
        <f t="shared" ref="C356:C419" si="5">A356&amp;E356</f>
        <v>7Sponsor</v>
      </c>
      <c r="D356" s="26" t="str">
        <f>Setup!F9</f>
        <v>B</v>
      </c>
      <c r="E356" s="188" t="s">
        <v>117</v>
      </c>
      <c r="F356" s="191"/>
      <c r="G356" s="191"/>
      <c r="H356" s="191"/>
      <c r="I356" s="191"/>
      <c r="J356" s="191"/>
      <c r="K356" s="191"/>
      <c r="L356" s="283"/>
      <c r="M356" s="168"/>
    </row>
    <row r="357" spans="1:13" ht="14.4" x14ac:dyDescent="0.3">
      <c r="A357" s="282">
        <f>Setup!A9</f>
        <v>7</v>
      </c>
      <c r="B357" s="185" t="str">
        <f>Setup!D9</f>
        <v>AV Alta FC</v>
      </c>
      <c r="C357" s="188" t="str">
        <f t="shared" si="5"/>
        <v>7Comp</v>
      </c>
      <c r="D357" s="26" t="str">
        <f>Setup!F9</f>
        <v>B</v>
      </c>
      <c r="E357" s="188" t="s">
        <v>119</v>
      </c>
      <c r="F357" s="191"/>
      <c r="G357" s="191"/>
      <c r="H357" s="191"/>
      <c r="I357" s="191"/>
      <c r="J357" s="191"/>
      <c r="K357" s="191"/>
      <c r="L357" s="283"/>
      <c r="M357" s="168"/>
    </row>
    <row r="358" spans="1:13" ht="14.4" x14ac:dyDescent="0.3">
      <c r="A358" s="282">
        <f>Setup!A9</f>
        <v>7</v>
      </c>
      <c r="B358" s="185" t="str">
        <f>Setup!D9</f>
        <v>AV Alta FC</v>
      </c>
      <c r="C358" s="188" t="str">
        <f t="shared" si="5"/>
        <v>7Promo1</v>
      </c>
      <c r="D358" s="26" t="str">
        <f>Setup!F9</f>
        <v>B</v>
      </c>
      <c r="E358" s="188" t="s">
        <v>121</v>
      </c>
      <c r="F358" s="191"/>
      <c r="G358" s="191"/>
      <c r="H358" s="191"/>
      <c r="I358" s="191"/>
      <c r="J358" s="191"/>
      <c r="K358" s="191"/>
      <c r="L358" s="283"/>
      <c r="M358" s="168"/>
    </row>
    <row r="359" spans="1:13" ht="14.4" x14ac:dyDescent="0.3">
      <c r="A359" s="282">
        <f>Setup!A9</f>
        <v>7</v>
      </c>
      <c r="B359" s="185" t="str">
        <f>Setup!D9</f>
        <v>AV Alta FC</v>
      </c>
      <c r="C359" s="188" t="str">
        <f t="shared" si="5"/>
        <v>7Promo2</v>
      </c>
      <c r="D359" s="26" t="str">
        <f>Setup!F9</f>
        <v>B</v>
      </c>
      <c r="E359" s="188" t="s">
        <v>123</v>
      </c>
      <c r="F359" s="191"/>
      <c r="G359" s="191"/>
      <c r="H359" s="191"/>
      <c r="I359" s="191"/>
      <c r="J359" s="191"/>
      <c r="K359" s="191"/>
      <c r="L359" s="283"/>
      <c r="M359" s="168"/>
    </row>
    <row r="360" spans="1:13" ht="14.4" x14ac:dyDescent="0.3">
      <c r="A360" s="282">
        <f>Setup!A9</f>
        <v>7</v>
      </c>
      <c r="B360" s="185" t="str">
        <f>Setup!D9</f>
        <v>AV Alta FC</v>
      </c>
      <c r="C360" s="188" t="str">
        <f t="shared" si="5"/>
        <v>7Promo3</v>
      </c>
      <c r="D360" s="26" t="str">
        <f>Setup!F9</f>
        <v>B</v>
      </c>
      <c r="E360" s="188" t="s">
        <v>125</v>
      </c>
      <c r="F360" s="191"/>
      <c r="G360" s="191"/>
      <c r="H360" s="191"/>
      <c r="I360" s="191"/>
      <c r="J360" s="191"/>
      <c r="K360" s="191"/>
      <c r="L360" s="283"/>
      <c r="M360" s="168"/>
    </row>
    <row r="361" spans="1:13" thickBot="1" x14ac:dyDescent="0.35">
      <c r="A361" s="284">
        <f>Setup!A9</f>
        <v>7</v>
      </c>
      <c r="B361" s="285" t="str">
        <f>Setup!D9</f>
        <v>AV Alta FC</v>
      </c>
      <c r="C361" s="286" t="str">
        <f t="shared" si="5"/>
        <v>7Totals</v>
      </c>
      <c r="D361" s="287" t="str">
        <f>Setup!F9</f>
        <v>B</v>
      </c>
      <c r="E361" s="286" t="s">
        <v>151</v>
      </c>
      <c r="F361" s="288" t="s">
        <v>39</v>
      </c>
      <c r="G361" s="288" t="s">
        <v>39</v>
      </c>
      <c r="H361" s="288" t="s">
        <v>39</v>
      </c>
      <c r="I361" s="288" t="s">
        <v>39</v>
      </c>
      <c r="J361" s="288" t="s">
        <v>39</v>
      </c>
      <c r="K361" s="288" t="s">
        <v>39</v>
      </c>
      <c r="L361" s="289" t="s">
        <v>39</v>
      </c>
      <c r="M361" s="189">
        <f>VLOOKUP(A361,Setup!$A$2:$J$26,2,FALSE())</f>
        <v>46193</v>
      </c>
    </row>
    <row r="362" spans="1:13" ht="14.4" x14ac:dyDescent="0.3">
      <c r="A362" s="276">
        <f>Setup!A10</f>
        <v>8</v>
      </c>
      <c r="B362" s="277" t="str">
        <f>Setup!D10</f>
        <v>Sarasota Paradise</v>
      </c>
      <c r="C362" s="278" t="str">
        <f t="shared" si="5"/>
        <v>8Season</v>
      </c>
      <c r="D362" s="279" t="str">
        <f>Setup!F10</f>
        <v>C</v>
      </c>
      <c r="E362" s="278" t="s">
        <v>110</v>
      </c>
      <c r="F362" s="280"/>
      <c r="G362" s="280"/>
      <c r="H362" s="280"/>
      <c r="I362" s="280"/>
      <c r="J362" s="280"/>
      <c r="K362" s="280"/>
      <c r="L362" s="281"/>
      <c r="M362" s="168"/>
    </row>
    <row r="363" spans="1:13" ht="14.4" x14ac:dyDescent="0.3">
      <c r="A363" s="282">
        <f>Setup!A10</f>
        <v>8</v>
      </c>
      <c r="B363" s="185" t="str">
        <f>Setup!D10</f>
        <v>Sarasota Paradise</v>
      </c>
      <c r="C363" s="188" t="str">
        <f t="shared" si="5"/>
        <v>8Group</v>
      </c>
      <c r="D363" s="26" t="str">
        <f>Setup!F10</f>
        <v>C</v>
      </c>
      <c r="E363" s="188" t="s">
        <v>47</v>
      </c>
      <c r="F363" s="191"/>
      <c r="G363" s="191"/>
      <c r="H363" s="191"/>
      <c r="I363" s="191"/>
      <c r="J363" s="191"/>
      <c r="K363" s="191"/>
      <c r="L363" s="283"/>
      <c r="M363" s="168"/>
    </row>
    <row r="364" spans="1:13" ht="14.4" x14ac:dyDescent="0.3">
      <c r="A364" s="282">
        <f>Setup!A10</f>
        <v>8</v>
      </c>
      <c r="B364" s="185" t="str">
        <f>Setup!D10</f>
        <v>Sarasota Paradise</v>
      </c>
      <c r="C364" s="188" t="str">
        <f t="shared" si="5"/>
        <v>8Single</v>
      </c>
      <c r="D364" s="26" t="str">
        <f>Setup!F10</f>
        <v>C</v>
      </c>
      <c r="E364" s="188" t="s">
        <v>113</v>
      </c>
      <c r="F364" s="191"/>
      <c r="G364" s="191"/>
      <c r="H364" s="191"/>
      <c r="I364" s="191"/>
      <c r="J364" s="191"/>
      <c r="K364" s="191"/>
      <c r="L364" s="283"/>
      <c r="M364" s="168"/>
    </row>
    <row r="365" spans="1:13" ht="14.4" x14ac:dyDescent="0.3">
      <c r="A365" s="282">
        <f>Setup!A10</f>
        <v>8</v>
      </c>
      <c r="B365" s="185" t="str">
        <f>Setup!D10</f>
        <v>Sarasota Paradise</v>
      </c>
      <c r="C365" s="188" t="str">
        <f t="shared" si="5"/>
        <v>8Matchday</v>
      </c>
      <c r="D365" s="26" t="str">
        <f>Setup!F10</f>
        <v>C</v>
      </c>
      <c r="E365" s="188" t="s">
        <v>115</v>
      </c>
      <c r="F365" s="191"/>
      <c r="G365" s="191"/>
      <c r="H365" s="191"/>
      <c r="I365" s="191"/>
      <c r="J365" s="191"/>
      <c r="K365" s="191"/>
      <c r="L365" s="283"/>
      <c r="M365" s="168"/>
    </row>
    <row r="366" spans="1:13" ht="14.4" x14ac:dyDescent="0.3">
      <c r="A366" s="282">
        <f>Setup!A10</f>
        <v>8</v>
      </c>
      <c r="B366" s="185" t="str">
        <f>Setup!D10</f>
        <v>Sarasota Paradise</v>
      </c>
      <c r="C366" s="188" t="str">
        <f t="shared" si="5"/>
        <v>8Sponsor</v>
      </c>
      <c r="D366" s="26" t="str">
        <f>Setup!F10</f>
        <v>C</v>
      </c>
      <c r="E366" s="188" t="s">
        <v>117</v>
      </c>
      <c r="F366" s="191"/>
      <c r="G366" s="191"/>
      <c r="H366" s="191"/>
      <c r="I366" s="191"/>
      <c r="J366" s="191"/>
      <c r="K366" s="191"/>
      <c r="L366" s="283"/>
      <c r="M366" s="168"/>
    </row>
    <row r="367" spans="1:13" ht="14.4" x14ac:dyDescent="0.3">
      <c r="A367" s="282">
        <f>Setup!A10</f>
        <v>8</v>
      </c>
      <c r="B367" s="185" t="str">
        <f>Setup!D10</f>
        <v>Sarasota Paradise</v>
      </c>
      <c r="C367" s="188" t="str">
        <f t="shared" si="5"/>
        <v>8Comp</v>
      </c>
      <c r="D367" s="26" t="str">
        <f>Setup!F10</f>
        <v>C</v>
      </c>
      <c r="E367" s="188" t="s">
        <v>119</v>
      </c>
      <c r="F367" s="191"/>
      <c r="G367" s="191"/>
      <c r="H367" s="191"/>
      <c r="I367" s="191"/>
      <c r="J367" s="191"/>
      <c r="K367" s="191"/>
      <c r="L367" s="283"/>
      <c r="M367" s="168"/>
    </row>
    <row r="368" spans="1:13" ht="14.4" x14ac:dyDescent="0.3">
      <c r="A368" s="282">
        <f>Setup!A10</f>
        <v>8</v>
      </c>
      <c r="B368" s="185" t="str">
        <f>Setup!D10</f>
        <v>Sarasota Paradise</v>
      </c>
      <c r="C368" s="188" t="str">
        <f t="shared" si="5"/>
        <v>8Promo1</v>
      </c>
      <c r="D368" s="26" t="str">
        <f>Setup!F10</f>
        <v>C</v>
      </c>
      <c r="E368" s="188" t="s">
        <v>121</v>
      </c>
      <c r="F368" s="191"/>
      <c r="G368" s="191"/>
      <c r="H368" s="191"/>
      <c r="I368" s="191"/>
      <c r="J368" s="191"/>
      <c r="K368" s="191"/>
      <c r="L368" s="283"/>
      <c r="M368" s="168"/>
    </row>
    <row r="369" spans="1:13" ht="14.4" x14ac:dyDescent="0.3">
      <c r="A369" s="282">
        <f>Setup!A10</f>
        <v>8</v>
      </c>
      <c r="B369" s="185" t="str">
        <f>Setup!D10</f>
        <v>Sarasota Paradise</v>
      </c>
      <c r="C369" s="188" t="str">
        <f t="shared" si="5"/>
        <v>8Promo2</v>
      </c>
      <c r="D369" s="26" t="str">
        <f>Setup!F10</f>
        <v>C</v>
      </c>
      <c r="E369" s="188" t="s">
        <v>123</v>
      </c>
      <c r="F369" s="191"/>
      <c r="G369" s="191"/>
      <c r="H369" s="191"/>
      <c r="I369" s="191"/>
      <c r="J369" s="191"/>
      <c r="K369" s="191"/>
      <c r="L369" s="283"/>
      <c r="M369" s="168"/>
    </row>
    <row r="370" spans="1:13" ht="14.4" x14ac:dyDescent="0.3">
      <c r="A370" s="282">
        <f>Setup!A10</f>
        <v>8</v>
      </c>
      <c r="B370" s="185" t="str">
        <f>Setup!D10</f>
        <v>Sarasota Paradise</v>
      </c>
      <c r="C370" s="188" t="str">
        <f t="shared" si="5"/>
        <v>8Promo3</v>
      </c>
      <c r="D370" s="26" t="str">
        <f>Setup!F10</f>
        <v>C</v>
      </c>
      <c r="E370" s="188" t="s">
        <v>125</v>
      </c>
      <c r="F370" s="191"/>
      <c r="G370" s="191"/>
      <c r="H370" s="191"/>
      <c r="I370" s="191"/>
      <c r="J370" s="191"/>
      <c r="K370" s="191"/>
      <c r="L370" s="283"/>
      <c r="M370" s="168"/>
    </row>
    <row r="371" spans="1:13" thickBot="1" x14ac:dyDescent="0.35">
      <c r="A371" s="284">
        <f>Setup!A10</f>
        <v>8</v>
      </c>
      <c r="B371" s="285" t="str">
        <f>Setup!D10</f>
        <v>Sarasota Paradise</v>
      </c>
      <c r="C371" s="286" t="str">
        <f t="shared" si="5"/>
        <v>8Totals</v>
      </c>
      <c r="D371" s="287" t="str">
        <f>Setup!F10</f>
        <v>C</v>
      </c>
      <c r="E371" s="286" t="s">
        <v>151</v>
      </c>
      <c r="F371" s="288" t="s">
        <v>39</v>
      </c>
      <c r="G371" s="288" t="s">
        <v>39</v>
      </c>
      <c r="H371" s="288" t="s">
        <v>39</v>
      </c>
      <c r="I371" s="288" t="s">
        <v>39</v>
      </c>
      <c r="J371" s="288" t="s">
        <v>39</v>
      </c>
      <c r="K371" s="288" t="s">
        <v>39</v>
      </c>
      <c r="L371" s="289" t="s">
        <v>39</v>
      </c>
      <c r="M371" s="189">
        <f>VLOOKUP(A371,Setup!$A$2:$J$26,2,FALSE())</f>
        <v>46211</v>
      </c>
    </row>
    <row r="372" spans="1:13" ht="14.4" x14ac:dyDescent="0.3">
      <c r="A372" s="276">
        <f>Setup!A11</f>
        <v>9</v>
      </c>
      <c r="B372" s="277" t="str">
        <f>Setup!D11</f>
        <v>Richmond Kickers</v>
      </c>
      <c r="C372" s="278" t="str">
        <f t="shared" si="5"/>
        <v>9Season</v>
      </c>
      <c r="D372" s="279" t="str">
        <f>Setup!F11</f>
        <v>B</v>
      </c>
      <c r="E372" s="278" t="s">
        <v>110</v>
      </c>
      <c r="F372" s="280"/>
      <c r="G372" s="280"/>
      <c r="H372" s="280"/>
      <c r="I372" s="280"/>
      <c r="J372" s="280"/>
      <c r="K372" s="280"/>
      <c r="L372" s="281"/>
      <c r="M372" s="168"/>
    </row>
    <row r="373" spans="1:13" ht="14.4" x14ac:dyDescent="0.3">
      <c r="A373" s="282">
        <f>Setup!A11</f>
        <v>9</v>
      </c>
      <c r="B373" s="185" t="str">
        <f>Setup!D11</f>
        <v>Richmond Kickers</v>
      </c>
      <c r="C373" s="188" t="str">
        <f t="shared" si="5"/>
        <v>9Group</v>
      </c>
      <c r="D373" s="26" t="str">
        <f>Setup!F11</f>
        <v>B</v>
      </c>
      <c r="E373" s="188" t="s">
        <v>47</v>
      </c>
      <c r="F373" s="191"/>
      <c r="G373" s="191"/>
      <c r="H373" s="191"/>
      <c r="I373" s="191"/>
      <c r="J373" s="191"/>
      <c r="K373" s="191"/>
      <c r="L373" s="283"/>
      <c r="M373" s="168"/>
    </row>
    <row r="374" spans="1:13" ht="14.4" x14ac:dyDescent="0.3">
      <c r="A374" s="282">
        <f>Setup!A11</f>
        <v>9</v>
      </c>
      <c r="B374" s="185" t="str">
        <f>Setup!D11</f>
        <v>Richmond Kickers</v>
      </c>
      <c r="C374" s="188" t="str">
        <f t="shared" si="5"/>
        <v>9Single</v>
      </c>
      <c r="D374" s="26" t="str">
        <f>Setup!F11</f>
        <v>B</v>
      </c>
      <c r="E374" s="188" t="s">
        <v>113</v>
      </c>
      <c r="F374" s="191"/>
      <c r="G374" s="191"/>
      <c r="H374" s="191"/>
      <c r="I374" s="191"/>
      <c r="J374" s="191"/>
      <c r="K374" s="191"/>
      <c r="L374" s="283"/>
      <c r="M374" s="168"/>
    </row>
    <row r="375" spans="1:13" ht="14.4" x14ac:dyDescent="0.3">
      <c r="A375" s="282">
        <f>Setup!A11</f>
        <v>9</v>
      </c>
      <c r="B375" s="185" t="str">
        <f>Setup!D11</f>
        <v>Richmond Kickers</v>
      </c>
      <c r="C375" s="188" t="str">
        <f t="shared" si="5"/>
        <v>9Matchday</v>
      </c>
      <c r="D375" s="26" t="str">
        <f>Setup!F11</f>
        <v>B</v>
      </c>
      <c r="E375" s="188" t="s">
        <v>115</v>
      </c>
      <c r="F375" s="191"/>
      <c r="G375" s="191"/>
      <c r="H375" s="191"/>
      <c r="I375" s="191"/>
      <c r="J375" s="191"/>
      <c r="K375" s="191"/>
      <c r="L375" s="283"/>
      <c r="M375" s="168"/>
    </row>
    <row r="376" spans="1:13" ht="14.4" x14ac:dyDescent="0.3">
      <c r="A376" s="282">
        <f>Setup!A11</f>
        <v>9</v>
      </c>
      <c r="B376" s="185" t="str">
        <f>Setup!D11</f>
        <v>Richmond Kickers</v>
      </c>
      <c r="C376" s="188" t="str">
        <f t="shared" si="5"/>
        <v>9Sponsor</v>
      </c>
      <c r="D376" s="26" t="str">
        <f>Setup!F11</f>
        <v>B</v>
      </c>
      <c r="E376" s="188" t="s">
        <v>117</v>
      </c>
      <c r="F376" s="191"/>
      <c r="G376" s="191"/>
      <c r="H376" s="191"/>
      <c r="I376" s="191"/>
      <c r="J376" s="191"/>
      <c r="K376" s="191"/>
      <c r="L376" s="283"/>
      <c r="M376" s="168"/>
    </row>
    <row r="377" spans="1:13" ht="14.4" x14ac:dyDescent="0.3">
      <c r="A377" s="282">
        <f>Setup!A11</f>
        <v>9</v>
      </c>
      <c r="B377" s="185" t="str">
        <f>Setup!D11</f>
        <v>Richmond Kickers</v>
      </c>
      <c r="C377" s="188" t="str">
        <f t="shared" si="5"/>
        <v>9Comp</v>
      </c>
      <c r="D377" s="26" t="str">
        <f>Setup!F11</f>
        <v>B</v>
      </c>
      <c r="E377" s="188" t="s">
        <v>119</v>
      </c>
      <c r="F377" s="191"/>
      <c r="G377" s="191"/>
      <c r="H377" s="191"/>
      <c r="I377" s="191"/>
      <c r="J377" s="191"/>
      <c r="K377" s="191"/>
      <c r="L377" s="283"/>
      <c r="M377" s="168"/>
    </row>
    <row r="378" spans="1:13" ht="14.4" x14ac:dyDescent="0.3">
      <c r="A378" s="282">
        <f>Setup!A11</f>
        <v>9</v>
      </c>
      <c r="B378" s="185" t="str">
        <f>Setup!D11</f>
        <v>Richmond Kickers</v>
      </c>
      <c r="C378" s="188" t="str">
        <f t="shared" si="5"/>
        <v>9Promo1</v>
      </c>
      <c r="D378" s="26" t="str">
        <f>Setup!F11</f>
        <v>B</v>
      </c>
      <c r="E378" s="188" t="s">
        <v>121</v>
      </c>
      <c r="F378" s="191"/>
      <c r="G378" s="191"/>
      <c r="H378" s="191"/>
      <c r="I378" s="191"/>
      <c r="J378" s="191"/>
      <c r="K378" s="191"/>
      <c r="L378" s="283"/>
      <c r="M378" s="168"/>
    </row>
    <row r="379" spans="1:13" ht="14.4" x14ac:dyDescent="0.3">
      <c r="A379" s="282">
        <f>Setup!A11</f>
        <v>9</v>
      </c>
      <c r="B379" s="185" t="str">
        <f>Setup!D11</f>
        <v>Richmond Kickers</v>
      </c>
      <c r="C379" s="188" t="str">
        <f t="shared" si="5"/>
        <v>9Promo2</v>
      </c>
      <c r="D379" s="26" t="str">
        <f>Setup!F11</f>
        <v>B</v>
      </c>
      <c r="E379" s="188" t="s">
        <v>123</v>
      </c>
      <c r="F379" s="191"/>
      <c r="G379" s="191"/>
      <c r="H379" s="191"/>
      <c r="I379" s="191"/>
      <c r="J379" s="191"/>
      <c r="K379" s="191"/>
      <c r="L379" s="283"/>
      <c r="M379" s="168"/>
    </row>
    <row r="380" spans="1:13" ht="14.4" x14ac:dyDescent="0.3">
      <c r="A380" s="282">
        <f>Setup!A11</f>
        <v>9</v>
      </c>
      <c r="B380" s="185" t="str">
        <f>Setup!D11</f>
        <v>Richmond Kickers</v>
      </c>
      <c r="C380" s="188" t="str">
        <f t="shared" si="5"/>
        <v>9Promo3</v>
      </c>
      <c r="D380" s="26" t="str">
        <f>Setup!F11</f>
        <v>B</v>
      </c>
      <c r="E380" s="188" t="s">
        <v>125</v>
      </c>
      <c r="F380" s="191"/>
      <c r="G380" s="191"/>
      <c r="H380" s="191"/>
      <c r="I380" s="191"/>
      <c r="J380" s="191"/>
      <c r="K380" s="191"/>
      <c r="L380" s="283"/>
      <c r="M380" s="168"/>
    </row>
    <row r="381" spans="1:13" thickBot="1" x14ac:dyDescent="0.35">
      <c r="A381" s="284">
        <f>Setup!A11</f>
        <v>9</v>
      </c>
      <c r="B381" s="285" t="str">
        <f>Setup!D11</f>
        <v>Richmond Kickers</v>
      </c>
      <c r="C381" s="286" t="str">
        <f t="shared" si="5"/>
        <v>9Totals</v>
      </c>
      <c r="D381" s="287" t="str">
        <f>Setup!F11</f>
        <v>B</v>
      </c>
      <c r="E381" s="286" t="s">
        <v>151</v>
      </c>
      <c r="F381" s="288" t="s">
        <v>39</v>
      </c>
      <c r="G381" s="288" t="s">
        <v>39</v>
      </c>
      <c r="H381" s="288" t="s">
        <v>39</v>
      </c>
      <c r="I381" s="288" t="s">
        <v>39</v>
      </c>
      <c r="J381" s="288" t="s">
        <v>39</v>
      </c>
      <c r="K381" s="288" t="s">
        <v>39</v>
      </c>
      <c r="L381" s="289" t="s">
        <v>39</v>
      </c>
      <c r="M381" s="189">
        <f>VLOOKUP(A381,Setup!$A$2:$J$26,2,FALSE())</f>
        <v>46214</v>
      </c>
    </row>
    <row r="382" spans="1:13" ht="14.4" x14ac:dyDescent="0.3">
      <c r="A382" s="276">
        <f>Setup!A12</f>
        <v>10</v>
      </c>
      <c r="B382" s="277" t="str">
        <f>Setup!D12</f>
        <v>Athletic Club Boise</v>
      </c>
      <c r="C382" s="278" t="str">
        <f t="shared" si="5"/>
        <v>10Season</v>
      </c>
      <c r="D382" s="279" t="str">
        <f>Setup!F12</f>
        <v>C</v>
      </c>
      <c r="E382" s="278" t="s">
        <v>110</v>
      </c>
      <c r="F382" s="280"/>
      <c r="G382" s="280"/>
      <c r="H382" s="280"/>
      <c r="I382" s="280"/>
      <c r="J382" s="280"/>
      <c r="K382" s="280"/>
      <c r="L382" s="281"/>
      <c r="M382" s="168"/>
    </row>
    <row r="383" spans="1:13" ht="14.4" x14ac:dyDescent="0.3">
      <c r="A383" s="282">
        <f>Setup!A12</f>
        <v>10</v>
      </c>
      <c r="B383" s="185" t="str">
        <f>Setup!D12</f>
        <v>Athletic Club Boise</v>
      </c>
      <c r="C383" s="188" t="str">
        <f t="shared" si="5"/>
        <v>10Group</v>
      </c>
      <c r="D383" s="26" t="str">
        <f>Setup!F12</f>
        <v>C</v>
      </c>
      <c r="E383" s="188" t="s">
        <v>47</v>
      </c>
      <c r="F383" s="191"/>
      <c r="G383" s="191"/>
      <c r="H383" s="191"/>
      <c r="I383" s="191"/>
      <c r="J383" s="191"/>
      <c r="K383" s="191"/>
      <c r="L383" s="283"/>
      <c r="M383" s="168"/>
    </row>
    <row r="384" spans="1:13" ht="14.4" x14ac:dyDescent="0.3">
      <c r="A384" s="282">
        <f>Setup!A12</f>
        <v>10</v>
      </c>
      <c r="B384" s="185" t="str">
        <f>Setup!D12</f>
        <v>Athletic Club Boise</v>
      </c>
      <c r="C384" s="188" t="str">
        <f t="shared" si="5"/>
        <v>10Single</v>
      </c>
      <c r="D384" s="26" t="str">
        <f>Setup!F12</f>
        <v>C</v>
      </c>
      <c r="E384" s="188" t="s">
        <v>113</v>
      </c>
      <c r="F384" s="191"/>
      <c r="G384" s="191"/>
      <c r="H384" s="191"/>
      <c r="I384" s="191"/>
      <c r="J384" s="191"/>
      <c r="K384" s="191"/>
      <c r="L384" s="283"/>
      <c r="M384" s="168"/>
    </row>
    <row r="385" spans="1:13" ht="14.4" x14ac:dyDescent="0.3">
      <c r="A385" s="282">
        <f>Setup!A12</f>
        <v>10</v>
      </c>
      <c r="B385" s="185" t="str">
        <f>Setup!D12</f>
        <v>Athletic Club Boise</v>
      </c>
      <c r="C385" s="188" t="str">
        <f t="shared" si="5"/>
        <v>10Matchday</v>
      </c>
      <c r="D385" s="26" t="str">
        <f>Setup!F12</f>
        <v>C</v>
      </c>
      <c r="E385" s="188" t="s">
        <v>115</v>
      </c>
      <c r="F385" s="191"/>
      <c r="G385" s="191"/>
      <c r="H385" s="191"/>
      <c r="I385" s="191"/>
      <c r="J385" s="191"/>
      <c r="K385" s="191"/>
      <c r="L385" s="283"/>
      <c r="M385" s="168"/>
    </row>
    <row r="386" spans="1:13" ht="14.4" x14ac:dyDescent="0.3">
      <c r="A386" s="282">
        <f>Setup!A12</f>
        <v>10</v>
      </c>
      <c r="B386" s="185" t="str">
        <f>Setup!D12</f>
        <v>Athletic Club Boise</v>
      </c>
      <c r="C386" s="188" t="str">
        <f t="shared" si="5"/>
        <v>10Sponsor</v>
      </c>
      <c r="D386" s="26" t="str">
        <f>Setup!F12</f>
        <v>C</v>
      </c>
      <c r="E386" s="188" t="s">
        <v>117</v>
      </c>
      <c r="F386" s="191"/>
      <c r="G386" s="191"/>
      <c r="H386" s="191"/>
      <c r="I386" s="191"/>
      <c r="J386" s="191"/>
      <c r="K386" s="191"/>
      <c r="L386" s="283"/>
      <c r="M386" s="168"/>
    </row>
    <row r="387" spans="1:13" ht="14.4" x14ac:dyDescent="0.3">
      <c r="A387" s="282">
        <f>Setup!A12</f>
        <v>10</v>
      </c>
      <c r="B387" s="185" t="str">
        <f>Setup!D12</f>
        <v>Athletic Club Boise</v>
      </c>
      <c r="C387" s="188" t="str">
        <f t="shared" si="5"/>
        <v>10Comp</v>
      </c>
      <c r="D387" s="26" t="str">
        <f>Setup!F12</f>
        <v>C</v>
      </c>
      <c r="E387" s="188" t="s">
        <v>119</v>
      </c>
      <c r="F387" s="191"/>
      <c r="G387" s="191"/>
      <c r="H387" s="191"/>
      <c r="I387" s="191"/>
      <c r="J387" s="191"/>
      <c r="K387" s="191"/>
      <c r="L387" s="283"/>
      <c r="M387" s="168"/>
    </row>
    <row r="388" spans="1:13" ht="14.4" x14ac:dyDescent="0.3">
      <c r="A388" s="282">
        <f>Setup!A12</f>
        <v>10</v>
      </c>
      <c r="B388" s="185" t="str">
        <f>Setup!D12</f>
        <v>Athletic Club Boise</v>
      </c>
      <c r="C388" s="188" t="str">
        <f t="shared" si="5"/>
        <v>10Promo1</v>
      </c>
      <c r="D388" s="26" t="str">
        <f>Setup!F12</f>
        <v>C</v>
      </c>
      <c r="E388" s="188" t="s">
        <v>121</v>
      </c>
      <c r="F388" s="191"/>
      <c r="G388" s="191"/>
      <c r="H388" s="191"/>
      <c r="I388" s="191"/>
      <c r="J388" s="191"/>
      <c r="K388" s="191"/>
      <c r="L388" s="283"/>
      <c r="M388" s="168"/>
    </row>
    <row r="389" spans="1:13" ht="14.4" x14ac:dyDescent="0.3">
      <c r="A389" s="282">
        <f>Setup!A12</f>
        <v>10</v>
      </c>
      <c r="B389" s="185" t="str">
        <f>Setup!D12</f>
        <v>Athletic Club Boise</v>
      </c>
      <c r="C389" s="188" t="str">
        <f t="shared" si="5"/>
        <v>10Promo2</v>
      </c>
      <c r="D389" s="26" t="str">
        <f>Setup!F12</f>
        <v>C</v>
      </c>
      <c r="E389" s="188" t="s">
        <v>123</v>
      </c>
      <c r="F389" s="191"/>
      <c r="G389" s="191"/>
      <c r="H389" s="191"/>
      <c r="I389" s="191"/>
      <c r="J389" s="191"/>
      <c r="K389" s="191"/>
      <c r="L389" s="283"/>
      <c r="M389" s="168"/>
    </row>
    <row r="390" spans="1:13" ht="14.4" x14ac:dyDescent="0.3">
      <c r="A390" s="282">
        <f>Setup!A12</f>
        <v>10</v>
      </c>
      <c r="B390" s="185" t="str">
        <f>Setup!D12</f>
        <v>Athletic Club Boise</v>
      </c>
      <c r="C390" s="188" t="str">
        <f t="shared" si="5"/>
        <v>10Promo3</v>
      </c>
      <c r="D390" s="26" t="str">
        <f>Setup!F12</f>
        <v>C</v>
      </c>
      <c r="E390" s="188" t="s">
        <v>125</v>
      </c>
      <c r="F390" s="191"/>
      <c r="G390" s="191"/>
      <c r="H390" s="191"/>
      <c r="I390" s="191"/>
      <c r="J390" s="191"/>
      <c r="K390" s="191"/>
      <c r="L390" s="283"/>
      <c r="M390" s="168"/>
    </row>
    <row r="391" spans="1:13" thickBot="1" x14ac:dyDescent="0.35">
      <c r="A391" s="284">
        <f>Setup!A12</f>
        <v>10</v>
      </c>
      <c r="B391" s="285" t="str">
        <f>Setup!D12</f>
        <v>Athletic Club Boise</v>
      </c>
      <c r="C391" s="286" t="str">
        <f t="shared" si="5"/>
        <v>10Totals</v>
      </c>
      <c r="D391" s="287" t="str">
        <f>Setup!F12</f>
        <v>C</v>
      </c>
      <c r="E391" s="286" t="s">
        <v>151</v>
      </c>
      <c r="F391" s="288" t="s">
        <v>39</v>
      </c>
      <c r="G391" s="288" t="s">
        <v>39</v>
      </c>
      <c r="H391" s="288" t="s">
        <v>39</v>
      </c>
      <c r="I391" s="288" t="s">
        <v>39</v>
      </c>
      <c r="J391" s="288" t="s">
        <v>39</v>
      </c>
      <c r="K391" s="288" t="s">
        <v>39</v>
      </c>
      <c r="L391" s="289" t="s">
        <v>39</v>
      </c>
      <c r="M391" s="189">
        <f>VLOOKUP(A391,Setup!$A$2:$J$26,2,FALSE())</f>
        <v>46232</v>
      </c>
    </row>
    <row r="392" spans="1:13" ht="14.4" x14ac:dyDescent="0.3">
      <c r="A392" s="276">
        <f>Setup!A13</f>
        <v>11</v>
      </c>
      <c r="B392" s="277" t="str">
        <f>Setup!D13</f>
        <v>Portland Hearts of Pine</v>
      </c>
      <c r="C392" s="278" t="str">
        <f t="shared" si="5"/>
        <v>11Season</v>
      </c>
      <c r="D392" s="279" t="str">
        <f>Setup!F13</f>
        <v>B</v>
      </c>
      <c r="E392" s="278" t="s">
        <v>110</v>
      </c>
      <c r="F392" s="280"/>
      <c r="G392" s="280"/>
      <c r="H392" s="280"/>
      <c r="I392" s="280"/>
      <c r="J392" s="280"/>
      <c r="K392" s="280"/>
      <c r="L392" s="281"/>
      <c r="M392" s="168"/>
    </row>
    <row r="393" spans="1:13" ht="14.4" x14ac:dyDescent="0.3">
      <c r="A393" s="282">
        <f>Setup!A13</f>
        <v>11</v>
      </c>
      <c r="B393" s="185" t="str">
        <f>Setup!D13</f>
        <v>Portland Hearts of Pine</v>
      </c>
      <c r="C393" s="188" t="str">
        <f t="shared" si="5"/>
        <v>11Group</v>
      </c>
      <c r="D393" s="26" t="str">
        <f>Setup!F13</f>
        <v>B</v>
      </c>
      <c r="E393" s="188" t="s">
        <v>47</v>
      </c>
      <c r="F393" s="191"/>
      <c r="G393" s="191"/>
      <c r="H393" s="191"/>
      <c r="I393" s="191"/>
      <c r="J393" s="191"/>
      <c r="K393" s="191"/>
      <c r="L393" s="283"/>
      <c r="M393" s="168"/>
    </row>
    <row r="394" spans="1:13" ht="14.4" x14ac:dyDescent="0.3">
      <c r="A394" s="282">
        <f>Setup!A13</f>
        <v>11</v>
      </c>
      <c r="B394" s="185" t="str">
        <f>Setup!D13</f>
        <v>Portland Hearts of Pine</v>
      </c>
      <c r="C394" s="188" t="str">
        <f t="shared" si="5"/>
        <v>11Single</v>
      </c>
      <c r="D394" s="26" t="str">
        <f>Setup!F13</f>
        <v>B</v>
      </c>
      <c r="E394" s="188" t="s">
        <v>113</v>
      </c>
      <c r="F394" s="191"/>
      <c r="G394" s="191"/>
      <c r="H394" s="191"/>
      <c r="I394" s="191"/>
      <c r="J394" s="191"/>
      <c r="K394" s="191"/>
      <c r="L394" s="283"/>
      <c r="M394" s="168"/>
    </row>
    <row r="395" spans="1:13" ht="14.4" x14ac:dyDescent="0.3">
      <c r="A395" s="282">
        <f>Setup!A13</f>
        <v>11</v>
      </c>
      <c r="B395" s="185" t="str">
        <f>Setup!D13</f>
        <v>Portland Hearts of Pine</v>
      </c>
      <c r="C395" s="188" t="str">
        <f t="shared" si="5"/>
        <v>11Matchday</v>
      </c>
      <c r="D395" s="26" t="str">
        <f>Setup!F13</f>
        <v>B</v>
      </c>
      <c r="E395" s="188" t="s">
        <v>115</v>
      </c>
      <c r="F395" s="191"/>
      <c r="G395" s="191"/>
      <c r="H395" s="191"/>
      <c r="I395" s="191"/>
      <c r="J395" s="191"/>
      <c r="K395" s="191"/>
      <c r="L395" s="283"/>
      <c r="M395" s="168"/>
    </row>
    <row r="396" spans="1:13" ht="14.4" x14ac:dyDescent="0.3">
      <c r="A396" s="282">
        <f>Setup!A13</f>
        <v>11</v>
      </c>
      <c r="B396" s="185" t="str">
        <f>Setup!D13</f>
        <v>Portland Hearts of Pine</v>
      </c>
      <c r="C396" s="188" t="str">
        <f t="shared" si="5"/>
        <v>11Sponsor</v>
      </c>
      <c r="D396" s="26" t="str">
        <f>Setup!F13</f>
        <v>B</v>
      </c>
      <c r="E396" s="188" t="s">
        <v>117</v>
      </c>
      <c r="F396" s="191"/>
      <c r="G396" s="191"/>
      <c r="H396" s="191"/>
      <c r="I396" s="191"/>
      <c r="J396" s="191"/>
      <c r="K396" s="191"/>
      <c r="L396" s="283"/>
      <c r="M396" s="168"/>
    </row>
    <row r="397" spans="1:13" ht="14.4" x14ac:dyDescent="0.3">
      <c r="A397" s="282">
        <f>Setup!A13</f>
        <v>11</v>
      </c>
      <c r="B397" s="185" t="str">
        <f>Setup!D13</f>
        <v>Portland Hearts of Pine</v>
      </c>
      <c r="C397" s="188" t="str">
        <f t="shared" si="5"/>
        <v>11Comp</v>
      </c>
      <c r="D397" s="26" t="str">
        <f>Setup!F13</f>
        <v>B</v>
      </c>
      <c r="E397" s="188" t="s">
        <v>119</v>
      </c>
      <c r="F397" s="191"/>
      <c r="G397" s="191"/>
      <c r="H397" s="191"/>
      <c r="I397" s="191"/>
      <c r="J397" s="191"/>
      <c r="K397" s="191"/>
      <c r="L397" s="283"/>
      <c r="M397" s="168"/>
    </row>
    <row r="398" spans="1:13" ht="14.4" x14ac:dyDescent="0.3">
      <c r="A398" s="282">
        <f>Setup!A13</f>
        <v>11</v>
      </c>
      <c r="B398" s="185" t="str">
        <f>Setup!D13</f>
        <v>Portland Hearts of Pine</v>
      </c>
      <c r="C398" s="188" t="str">
        <f t="shared" si="5"/>
        <v>11Promo1</v>
      </c>
      <c r="D398" s="26" t="str">
        <f>Setup!F13</f>
        <v>B</v>
      </c>
      <c r="E398" s="188" t="s">
        <v>121</v>
      </c>
      <c r="F398" s="191"/>
      <c r="G398" s="191"/>
      <c r="H398" s="191"/>
      <c r="I398" s="191"/>
      <c r="J398" s="191"/>
      <c r="K398" s="191"/>
      <c r="L398" s="283"/>
      <c r="M398" s="168"/>
    </row>
    <row r="399" spans="1:13" ht="14.4" x14ac:dyDescent="0.3">
      <c r="A399" s="282">
        <f>Setup!A13</f>
        <v>11</v>
      </c>
      <c r="B399" s="185" t="str">
        <f>Setup!D13</f>
        <v>Portland Hearts of Pine</v>
      </c>
      <c r="C399" s="188" t="str">
        <f t="shared" si="5"/>
        <v>11Promo2</v>
      </c>
      <c r="D399" s="26" t="str">
        <f>Setup!F13</f>
        <v>B</v>
      </c>
      <c r="E399" s="188" t="s">
        <v>123</v>
      </c>
      <c r="F399" s="191"/>
      <c r="G399" s="191"/>
      <c r="H399" s="191"/>
      <c r="I399" s="191"/>
      <c r="J399" s="191"/>
      <c r="K399" s="191"/>
      <c r="L399" s="283"/>
      <c r="M399" s="168"/>
    </row>
    <row r="400" spans="1:13" ht="14.4" x14ac:dyDescent="0.3">
      <c r="A400" s="282">
        <f>Setup!A13</f>
        <v>11</v>
      </c>
      <c r="B400" s="185" t="str">
        <f>Setup!D13</f>
        <v>Portland Hearts of Pine</v>
      </c>
      <c r="C400" s="188" t="str">
        <f t="shared" si="5"/>
        <v>11Promo3</v>
      </c>
      <c r="D400" s="26" t="str">
        <f>Setup!F13</f>
        <v>B</v>
      </c>
      <c r="E400" s="188" t="s">
        <v>125</v>
      </c>
      <c r="F400" s="191"/>
      <c r="G400" s="191"/>
      <c r="H400" s="191"/>
      <c r="I400" s="191"/>
      <c r="J400" s="191"/>
      <c r="K400" s="191"/>
      <c r="L400" s="283"/>
      <c r="M400" s="168"/>
    </row>
    <row r="401" spans="1:13" thickBot="1" x14ac:dyDescent="0.35">
      <c r="A401" s="284">
        <f>Setup!A13</f>
        <v>11</v>
      </c>
      <c r="B401" s="285" t="str">
        <f>Setup!D13</f>
        <v>Portland Hearts of Pine</v>
      </c>
      <c r="C401" s="286" t="str">
        <f t="shared" si="5"/>
        <v>11Totals</v>
      </c>
      <c r="D401" s="287" t="str">
        <f>Setup!F13</f>
        <v>B</v>
      </c>
      <c r="E401" s="286" t="s">
        <v>151</v>
      </c>
      <c r="F401" s="288" t="s">
        <v>39</v>
      </c>
      <c r="G401" s="288" t="s">
        <v>39</v>
      </c>
      <c r="H401" s="288" t="s">
        <v>39</v>
      </c>
      <c r="I401" s="288" t="s">
        <v>39</v>
      </c>
      <c r="J401" s="288" t="s">
        <v>39</v>
      </c>
      <c r="K401" s="288" t="s">
        <v>39</v>
      </c>
      <c r="L401" s="289" t="s">
        <v>39</v>
      </c>
      <c r="M401" s="189">
        <f>VLOOKUP(A401,Setup!$A$2:$J$26,2,FALSE())</f>
        <v>46235</v>
      </c>
    </row>
    <row r="402" spans="1:13" ht="14.4" x14ac:dyDescent="0.3">
      <c r="A402" s="276">
        <f>Setup!A14</f>
        <v>12</v>
      </c>
      <c r="B402" s="277" t="str">
        <f>Setup!D14</f>
        <v>One Knoxville SC</v>
      </c>
      <c r="C402" s="278" t="str">
        <f t="shared" si="5"/>
        <v>12Season</v>
      </c>
      <c r="D402" s="279" t="str">
        <f>Setup!F14</f>
        <v>B</v>
      </c>
      <c r="E402" s="278" t="s">
        <v>110</v>
      </c>
      <c r="F402" s="280"/>
      <c r="G402" s="280"/>
      <c r="H402" s="280"/>
      <c r="I402" s="280"/>
      <c r="J402" s="280"/>
      <c r="K402" s="280"/>
      <c r="L402" s="281"/>
      <c r="M402" s="168"/>
    </row>
    <row r="403" spans="1:13" ht="14.4" x14ac:dyDescent="0.3">
      <c r="A403" s="282">
        <f>Setup!A14</f>
        <v>12</v>
      </c>
      <c r="B403" s="185" t="str">
        <f>Setup!D14</f>
        <v>One Knoxville SC</v>
      </c>
      <c r="C403" s="188" t="str">
        <f t="shared" si="5"/>
        <v>12Group</v>
      </c>
      <c r="D403" s="26" t="str">
        <f>Setup!F14</f>
        <v>B</v>
      </c>
      <c r="E403" s="188" t="s">
        <v>47</v>
      </c>
      <c r="F403" s="191"/>
      <c r="G403" s="191"/>
      <c r="H403" s="191"/>
      <c r="I403" s="191"/>
      <c r="J403" s="191"/>
      <c r="K403" s="191"/>
      <c r="L403" s="283"/>
      <c r="M403" s="168"/>
    </row>
    <row r="404" spans="1:13" ht="14.4" x14ac:dyDescent="0.3">
      <c r="A404" s="282">
        <f>Setup!A14</f>
        <v>12</v>
      </c>
      <c r="B404" s="185" t="str">
        <f>Setup!D14</f>
        <v>One Knoxville SC</v>
      </c>
      <c r="C404" s="188" t="str">
        <f t="shared" si="5"/>
        <v>12Single</v>
      </c>
      <c r="D404" s="26" t="str">
        <f>Setup!F14</f>
        <v>B</v>
      </c>
      <c r="E404" s="188" t="s">
        <v>113</v>
      </c>
      <c r="F404" s="191"/>
      <c r="G404" s="191"/>
      <c r="H404" s="191"/>
      <c r="I404" s="191"/>
      <c r="J404" s="191"/>
      <c r="K404" s="191"/>
      <c r="L404" s="283"/>
      <c r="M404" s="168"/>
    </row>
    <row r="405" spans="1:13" ht="14.4" x14ac:dyDescent="0.3">
      <c r="A405" s="282">
        <f>Setup!A14</f>
        <v>12</v>
      </c>
      <c r="B405" s="185" t="str">
        <f>Setup!D14</f>
        <v>One Knoxville SC</v>
      </c>
      <c r="C405" s="188" t="str">
        <f t="shared" si="5"/>
        <v>12Matchday</v>
      </c>
      <c r="D405" s="26" t="str">
        <f>Setup!F14</f>
        <v>B</v>
      </c>
      <c r="E405" s="188" t="s">
        <v>115</v>
      </c>
      <c r="F405" s="191"/>
      <c r="G405" s="191"/>
      <c r="H405" s="191"/>
      <c r="I405" s="191"/>
      <c r="J405" s="191"/>
      <c r="K405" s="191"/>
      <c r="L405" s="283"/>
      <c r="M405" s="168"/>
    </row>
    <row r="406" spans="1:13" ht="14.4" x14ac:dyDescent="0.3">
      <c r="A406" s="282">
        <f>Setup!A14</f>
        <v>12</v>
      </c>
      <c r="B406" s="185" t="str">
        <f>Setup!D14</f>
        <v>One Knoxville SC</v>
      </c>
      <c r="C406" s="188" t="str">
        <f t="shared" si="5"/>
        <v>12Sponsor</v>
      </c>
      <c r="D406" s="26" t="str">
        <f>Setup!F14</f>
        <v>B</v>
      </c>
      <c r="E406" s="188" t="s">
        <v>117</v>
      </c>
      <c r="F406" s="191"/>
      <c r="G406" s="191"/>
      <c r="H406" s="191"/>
      <c r="I406" s="191"/>
      <c r="J406" s="191"/>
      <c r="K406" s="191"/>
      <c r="L406" s="283"/>
      <c r="M406" s="168"/>
    </row>
    <row r="407" spans="1:13" ht="14.4" x14ac:dyDescent="0.3">
      <c r="A407" s="282">
        <f>Setup!A14</f>
        <v>12</v>
      </c>
      <c r="B407" s="185" t="str">
        <f>Setup!D14</f>
        <v>One Knoxville SC</v>
      </c>
      <c r="C407" s="188" t="str">
        <f t="shared" si="5"/>
        <v>12Comp</v>
      </c>
      <c r="D407" s="26" t="str">
        <f>Setup!F14</f>
        <v>B</v>
      </c>
      <c r="E407" s="188" t="s">
        <v>119</v>
      </c>
      <c r="F407" s="191"/>
      <c r="G407" s="191"/>
      <c r="H407" s="191"/>
      <c r="I407" s="191"/>
      <c r="J407" s="191"/>
      <c r="K407" s="191"/>
      <c r="L407" s="283"/>
      <c r="M407" s="168"/>
    </row>
    <row r="408" spans="1:13" ht="14.4" x14ac:dyDescent="0.3">
      <c r="A408" s="282">
        <f>Setup!A14</f>
        <v>12</v>
      </c>
      <c r="B408" s="185" t="str">
        <f>Setup!D14</f>
        <v>One Knoxville SC</v>
      </c>
      <c r="C408" s="188" t="str">
        <f t="shared" si="5"/>
        <v>12Promo1</v>
      </c>
      <c r="D408" s="26" t="str">
        <f>Setup!F14</f>
        <v>B</v>
      </c>
      <c r="E408" s="188" t="s">
        <v>121</v>
      </c>
      <c r="F408" s="191"/>
      <c r="G408" s="191"/>
      <c r="H408" s="191"/>
      <c r="I408" s="191"/>
      <c r="J408" s="191"/>
      <c r="K408" s="191"/>
      <c r="L408" s="283"/>
      <c r="M408" s="168"/>
    </row>
    <row r="409" spans="1:13" ht="14.4" x14ac:dyDescent="0.3">
      <c r="A409" s="282">
        <f>Setup!A14</f>
        <v>12</v>
      </c>
      <c r="B409" s="185" t="str">
        <f>Setup!D14</f>
        <v>One Knoxville SC</v>
      </c>
      <c r="C409" s="188" t="str">
        <f t="shared" si="5"/>
        <v>12Promo2</v>
      </c>
      <c r="D409" s="26" t="str">
        <f>Setup!F14</f>
        <v>B</v>
      </c>
      <c r="E409" s="188" t="s">
        <v>123</v>
      </c>
      <c r="F409" s="191"/>
      <c r="G409" s="191"/>
      <c r="H409" s="191"/>
      <c r="I409" s="191"/>
      <c r="J409" s="191"/>
      <c r="K409" s="191"/>
      <c r="L409" s="283"/>
      <c r="M409" s="168"/>
    </row>
    <row r="410" spans="1:13" ht="14.4" x14ac:dyDescent="0.3">
      <c r="A410" s="282">
        <f>Setup!A14</f>
        <v>12</v>
      </c>
      <c r="B410" s="185" t="str">
        <f>Setup!D14</f>
        <v>One Knoxville SC</v>
      </c>
      <c r="C410" s="188" t="str">
        <f t="shared" si="5"/>
        <v>12Promo3</v>
      </c>
      <c r="D410" s="26" t="str">
        <f>Setup!F14</f>
        <v>B</v>
      </c>
      <c r="E410" s="188" t="s">
        <v>125</v>
      </c>
      <c r="F410" s="191"/>
      <c r="G410" s="191"/>
      <c r="H410" s="191"/>
      <c r="I410" s="191"/>
      <c r="J410" s="191"/>
      <c r="K410" s="191"/>
      <c r="L410" s="283"/>
      <c r="M410" s="168"/>
    </row>
    <row r="411" spans="1:13" thickBot="1" x14ac:dyDescent="0.35">
      <c r="A411" s="284">
        <f>Setup!A14</f>
        <v>12</v>
      </c>
      <c r="B411" s="285" t="str">
        <f>Setup!D14</f>
        <v>One Knoxville SC</v>
      </c>
      <c r="C411" s="286" t="str">
        <f t="shared" si="5"/>
        <v>12Totals</v>
      </c>
      <c r="D411" s="287" t="str">
        <f>Setup!F14</f>
        <v>B</v>
      </c>
      <c r="E411" s="286" t="s">
        <v>151</v>
      </c>
      <c r="F411" s="288" t="s">
        <v>39</v>
      </c>
      <c r="G411" s="288" t="s">
        <v>39</v>
      </c>
      <c r="H411" s="288" t="s">
        <v>39</v>
      </c>
      <c r="I411" s="288" t="s">
        <v>39</v>
      </c>
      <c r="J411" s="288" t="s">
        <v>39</v>
      </c>
      <c r="K411" s="288" t="s">
        <v>39</v>
      </c>
      <c r="L411" s="289" t="s">
        <v>39</v>
      </c>
      <c r="M411" s="189">
        <f>VLOOKUP(A411,Setup!$A$2:$J$26,2,FALSE())</f>
        <v>46249</v>
      </c>
    </row>
    <row r="412" spans="1:13" ht="14.4" x14ac:dyDescent="0.3">
      <c r="A412" s="276">
        <f>Setup!A15</f>
        <v>13</v>
      </c>
      <c r="B412" s="277" t="str">
        <f>Setup!D15</f>
        <v>FC Naples</v>
      </c>
      <c r="C412" s="278" t="str">
        <f t="shared" si="5"/>
        <v>13Season</v>
      </c>
      <c r="D412" s="279" t="str">
        <f>Setup!F15</f>
        <v>B</v>
      </c>
      <c r="E412" s="278" t="s">
        <v>110</v>
      </c>
      <c r="F412" s="280"/>
      <c r="G412" s="280"/>
      <c r="H412" s="280"/>
      <c r="I412" s="280"/>
      <c r="J412" s="280"/>
      <c r="K412" s="280"/>
      <c r="L412" s="281"/>
      <c r="M412" s="168"/>
    </row>
    <row r="413" spans="1:13" ht="14.4" x14ac:dyDescent="0.3">
      <c r="A413" s="282">
        <f>Setup!A15</f>
        <v>13</v>
      </c>
      <c r="B413" s="185" t="str">
        <f>Setup!D15</f>
        <v>FC Naples</v>
      </c>
      <c r="C413" s="188" t="str">
        <f t="shared" si="5"/>
        <v>13Group</v>
      </c>
      <c r="D413" s="26" t="str">
        <f>Setup!F15</f>
        <v>B</v>
      </c>
      <c r="E413" s="188" t="s">
        <v>47</v>
      </c>
      <c r="F413" s="191"/>
      <c r="G413" s="191"/>
      <c r="H413" s="191"/>
      <c r="I413" s="191"/>
      <c r="J413" s="191"/>
      <c r="K413" s="191"/>
      <c r="L413" s="283"/>
      <c r="M413" s="168"/>
    </row>
    <row r="414" spans="1:13" ht="14.4" x14ac:dyDescent="0.3">
      <c r="A414" s="282">
        <f>Setup!A15</f>
        <v>13</v>
      </c>
      <c r="B414" s="185" t="str">
        <f>Setup!D15</f>
        <v>FC Naples</v>
      </c>
      <c r="C414" s="188" t="str">
        <f t="shared" si="5"/>
        <v>13Single</v>
      </c>
      <c r="D414" s="26" t="str">
        <f>Setup!F15</f>
        <v>B</v>
      </c>
      <c r="E414" s="188" t="s">
        <v>113</v>
      </c>
      <c r="F414" s="191"/>
      <c r="G414" s="191"/>
      <c r="H414" s="191"/>
      <c r="I414" s="191"/>
      <c r="J414" s="191"/>
      <c r="K414" s="191"/>
      <c r="L414" s="283"/>
      <c r="M414" s="168"/>
    </row>
    <row r="415" spans="1:13" ht="14.4" x14ac:dyDescent="0.3">
      <c r="A415" s="282">
        <f>Setup!A15</f>
        <v>13</v>
      </c>
      <c r="B415" s="185" t="str">
        <f>Setup!D15</f>
        <v>FC Naples</v>
      </c>
      <c r="C415" s="188" t="str">
        <f t="shared" si="5"/>
        <v>13Matchday</v>
      </c>
      <c r="D415" s="26" t="str">
        <f>Setup!F15</f>
        <v>B</v>
      </c>
      <c r="E415" s="188" t="s">
        <v>115</v>
      </c>
      <c r="F415" s="191"/>
      <c r="G415" s="191"/>
      <c r="H415" s="191"/>
      <c r="I415" s="191"/>
      <c r="J415" s="191"/>
      <c r="K415" s="191"/>
      <c r="L415" s="283"/>
      <c r="M415" s="168"/>
    </row>
    <row r="416" spans="1:13" ht="14.4" x14ac:dyDescent="0.3">
      <c r="A416" s="282">
        <f>Setup!A15</f>
        <v>13</v>
      </c>
      <c r="B416" s="185" t="str">
        <f>Setup!D15</f>
        <v>FC Naples</v>
      </c>
      <c r="C416" s="188" t="str">
        <f t="shared" si="5"/>
        <v>13Sponsor</v>
      </c>
      <c r="D416" s="26" t="str">
        <f>Setup!F15</f>
        <v>B</v>
      </c>
      <c r="E416" s="188" t="s">
        <v>117</v>
      </c>
      <c r="F416" s="191"/>
      <c r="G416" s="191"/>
      <c r="H416" s="191"/>
      <c r="I416" s="191"/>
      <c r="J416" s="191"/>
      <c r="K416" s="191"/>
      <c r="L416" s="283"/>
      <c r="M416" s="168"/>
    </row>
    <row r="417" spans="1:13" ht="14.4" x14ac:dyDescent="0.3">
      <c r="A417" s="282">
        <f>Setup!A15</f>
        <v>13</v>
      </c>
      <c r="B417" s="185" t="str">
        <f>Setup!D15</f>
        <v>FC Naples</v>
      </c>
      <c r="C417" s="188" t="str">
        <f t="shared" si="5"/>
        <v>13Comp</v>
      </c>
      <c r="D417" s="26" t="str">
        <f>Setup!F15</f>
        <v>B</v>
      </c>
      <c r="E417" s="188" t="s">
        <v>119</v>
      </c>
      <c r="F417" s="191"/>
      <c r="G417" s="191"/>
      <c r="H417" s="191"/>
      <c r="I417" s="191"/>
      <c r="J417" s="191"/>
      <c r="K417" s="191"/>
      <c r="L417" s="283"/>
      <c r="M417" s="168"/>
    </row>
    <row r="418" spans="1:13" ht="14.4" x14ac:dyDescent="0.3">
      <c r="A418" s="282">
        <f>Setup!A15</f>
        <v>13</v>
      </c>
      <c r="B418" s="185" t="str">
        <f>Setup!D15</f>
        <v>FC Naples</v>
      </c>
      <c r="C418" s="188" t="str">
        <f t="shared" si="5"/>
        <v>13Promo1</v>
      </c>
      <c r="D418" s="26" t="str">
        <f>Setup!F15</f>
        <v>B</v>
      </c>
      <c r="E418" s="188" t="s">
        <v>121</v>
      </c>
      <c r="F418" s="191"/>
      <c r="G418" s="191"/>
      <c r="H418" s="191"/>
      <c r="I418" s="191"/>
      <c r="J418" s="191"/>
      <c r="K418" s="191"/>
      <c r="L418" s="283"/>
      <c r="M418" s="168"/>
    </row>
    <row r="419" spans="1:13" ht="14.4" x14ac:dyDescent="0.3">
      <c r="A419" s="282">
        <f>Setup!A15</f>
        <v>13</v>
      </c>
      <c r="B419" s="185" t="str">
        <f>Setup!D15</f>
        <v>FC Naples</v>
      </c>
      <c r="C419" s="188" t="str">
        <f t="shared" si="5"/>
        <v>13Promo2</v>
      </c>
      <c r="D419" s="26" t="str">
        <f>Setup!F15</f>
        <v>B</v>
      </c>
      <c r="E419" s="188" t="s">
        <v>123</v>
      </c>
      <c r="F419" s="191"/>
      <c r="G419" s="191"/>
      <c r="H419" s="191"/>
      <c r="I419" s="191"/>
      <c r="J419" s="191"/>
      <c r="K419" s="191"/>
      <c r="L419" s="283"/>
      <c r="M419" s="168"/>
    </row>
    <row r="420" spans="1:13" ht="14.4" x14ac:dyDescent="0.3">
      <c r="A420" s="282">
        <f>Setup!A15</f>
        <v>13</v>
      </c>
      <c r="B420" s="185" t="str">
        <f>Setup!D15</f>
        <v>FC Naples</v>
      </c>
      <c r="C420" s="188" t="str">
        <f t="shared" ref="C420:C483" si="6">A420&amp;E420</f>
        <v>13Promo3</v>
      </c>
      <c r="D420" s="26" t="str">
        <f>Setup!F15</f>
        <v>B</v>
      </c>
      <c r="E420" s="188" t="s">
        <v>125</v>
      </c>
      <c r="F420" s="191"/>
      <c r="G420" s="191"/>
      <c r="H420" s="191"/>
      <c r="I420" s="191"/>
      <c r="J420" s="191"/>
      <c r="K420" s="191"/>
      <c r="L420" s="283"/>
      <c r="M420" s="168"/>
    </row>
    <row r="421" spans="1:13" thickBot="1" x14ac:dyDescent="0.35">
      <c r="A421" s="284">
        <f>Setup!A15</f>
        <v>13</v>
      </c>
      <c r="B421" s="285" t="str">
        <f>Setup!D15</f>
        <v>FC Naples</v>
      </c>
      <c r="C421" s="286" t="str">
        <f t="shared" si="6"/>
        <v>13Totals</v>
      </c>
      <c r="D421" s="287" t="str">
        <f>Setup!F15</f>
        <v>B</v>
      </c>
      <c r="E421" s="286" t="s">
        <v>151</v>
      </c>
      <c r="F421" s="288" t="s">
        <v>39</v>
      </c>
      <c r="G421" s="288" t="s">
        <v>39</v>
      </c>
      <c r="H421" s="288" t="s">
        <v>39</v>
      </c>
      <c r="I421" s="288" t="s">
        <v>39</v>
      </c>
      <c r="J421" s="288" t="s">
        <v>39</v>
      </c>
      <c r="K421" s="288" t="s">
        <v>39</v>
      </c>
      <c r="L421" s="289" t="s">
        <v>39</v>
      </c>
      <c r="M421" s="189">
        <f>VLOOKUP(A421,Setup!$A$2:$J$26,2,FALSE())</f>
        <v>46263</v>
      </c>
    </row>
    <row r="422" spans="1:13" ht="14.4" x14ac:dyDescent="0.3">
      <c r="A422" s="276">
        <f>Setup!A16</f>
        <v>14</v>
      </c>
      <c r="B422" s="277" t="str">
        <f>Setup!D16</f>
        <v>Fort Wayne FC</v>
      </c>
      <c r="C422" s="278" t="str">
        <f t="shared" si="6"/>
        <v>14Season</v>
      </c>
      <c r="D422" s="279" t="str">
        <f>Setup!F16</f>
        <v>B</v>
      </c>
      <c r="E422" s="278" t="s">
        <v>110</v>
      </c>
      <c r="F422" s="280"/>
      <c r="G422" s="280"/>
      <c r="H422" s="280"/>
      <c r="I422" s="280"/>
      <c r="J422" s="280"/>
      <c r="K422" s="280"/>
      <c r="L422" s="281"/>
      <c r="M422" s="168"/>
    </row>
    <row r="423" spans="1:13" ht="14.4" x14ac:dyDescent="0.3">
      <c r="A423" s="282">
        <f>Setup!A16</f>
        <v>14</v>
      </c>
      <c r="B423" s="185" t="str">
        <f>Setup!D16</f>
        <v>Fort Wayne FC</v>
      </c>
      <c r="C423" s="188" t="str">
        <f t="shared" si="6"/>
        <v>14Group</v>
      </c>
      <c r="D423" s="26" t="str">
        <f>Setup!F16</f>
        <v>B</v>
      </c>
      <c r="E423" s="188" t="s">
        <v>47</v>
      </c>
      <c r="F423" s="191"/>
      <c r="G423" s="191"/>
      <c r="H423" s="191"/>
      <c r="I423" s="191"/>
      <c r="J423" s="191"/>
      <c r="K423" s="191"/>
      <c r="L423" s="283"/>
      <c r="M423" s="168"/>
    </row>
    <row r="424" spans="1:13" ht="14.4" x14ac:dyDescent="0.3">
      <c r="A424" s="282">
        <f>Setup!A16</f>
        <v>14</v>
      </c>
      <c r="B424" s="185" t="str">
        <f>Setup!D16</f>
        <v>Fort Wayne FC</v>
      </c>
      <c r="C424" s="188" t="str">
        <f t="shared" si="6"/>
        <v>14Single</v>
      </c>
      <c r="D424" s="26" t="str">
        <f>Setup!F16</f>
        <v>B</v>
      </c>
      <c r="E424" s="188" t="s">
        <v>113</v>
      </c>
      <c r="F424" s="191"/>
      <c r="G424" s="191"/>
      <c r="H424" s="191"/>
      <c r="I424" s="191"/>
      <c r="J424" s="191"/>
      <c r="K424" s="191"/>
      <c r="L424" s="283"/>
      <c r="M424" s="168"/>
    </row>
    <row r="425" spans="1:13" ht="14.4" x14ac:dyDescent="0.3">
      <c r="A425" s="282">
        <f>Setup!A16</f>
        <v>14</v>
      </c>
      <c r="B425" s="185" t="str">
        <f>Setup!D16</f>
        <v>Fort Wayne FC</v>
      </c>
      <c r="C425" s="188" t="str">
        <f t="shared" si="6"/>
        <v>14Matchday</v>
      </c>
      <c r="D425" s="26" t="str">
        <f>Setup!F16</f>
        <v>B</v>
      </c>
      <c r="E425" s="188" t="s">
        <v>115</v>
      </c>
      <c r="F425" s="191"/>
      <c r="G425" s="191"/>
      <c r="H425" s="191"/>
      <c r="I425" s="191"/>
      <c r="J425" s="191"/>
      <c r="K425" s="191"/>
      <c r="L425" s="283"/>
      <c r="M425" s="168"/>
    </row>
    <row r="426" spans="1:13" ht="14.4" x14ac:dyDescent="0.3">
      <c r="A426" s="282">
        <f>Setup!A16</f>
        <v>14</v>
      </c>
      <c r="B426" s="185" t="str">
        <f>Setup!D16</f>
        <v>Fort Wayne FC</v>
      </c>
      <c r="C426" s="188" t="str">
        <f t="shared" si="6"/>
        <v>14Sponsor</v>
      </c>
      <c r="D426" s="26" t="str">
        <f>Setup!F16</f>
        <v>B</v>
      </c>
      <c r="E426" s="188" t="s">
        <v>117</v>
      </c>
      <c r="F426" s="191"/>
      <c r="G426" s="191"/>
      <c r="H426" s="191"/>
      <c r="I426" s="191"/>
      <c r="J426" s="191"/>
      <c r="K426" s="191"/>
      <c r="L426" s="283"/>
      <c r="M426" s="168"/>
    </row>
    <row r="427" spans="1:13" ht="14.4" x14ac:dyDescent="0.3">
      <c r="A427" s="282">
        <f>Setup!A16</f>
        <v>14</v>
      </c>
      <c r="B427" s="185" t="str">
        <f>Setup!D16</f>
        <v>Fort Wayne FC</v>
      </c>
      <c r="C427" s="188" t="str">
        <f t="shared" si="6"/>
        <v>14Comp</v>
      </c>
      <c r="D427" s="26" t="str">
        <f>Setup!F16</f>
        <v>B</v>
      </c>
      <c r="E427" s="188" t="s">
        <v>119</v>
      </c>
      <c r="F427" s="191"/>
      <c r="G427" s="191"/>
      <c r="H427" s="191"/>
      <c r="I427" s="191"/>
      <c r="J427" s="191"/>
      <c r="K427" s="191"/>
      <c r="L427" s="283"/>
      <c r="M427" s="168"/>
    </row>
    <row r="428" spans="1:13" ht="14.4" x14ac:dyDescent="0.3">
      <c r="A428" s="282">
        <f>Setup!A16</f>
        <v>14</v>
      </c>
      <c r="B428" s="185" t="str">
        <f>Setup!D16</f>
        <v>Fort Wayne FC</v>
      </c>
      <c r="C428" s="188" t="str">
        <f t="shared" si="6"/>
        <v>14Promo1</v>
      </c>
      <c r="D428" s="26" t="str">
        <f>Setup!F16</f>
        <v>B</v>
      </c>
      <c r="E428" s="188" t="s">
        <v>121</v>
      </c>
      <c r="F428" s="191"/>
      <c r="G428" s="191"/>
      <c r="H428" s="191"/>
      <c r="I428" s="191"/>
      <c r="J428" s="191"/>
      <c r="K428" s="191"/>
      <c r="L428" s="283"/>
      <c r="M428" s="168"/>
    </row>
    <row r="429" spans="1:13" ht="14.4" x14ac:dyDescent="0.3">
      <c r="A429" s="282">
        <f>Setup!A16</f>
        <v>14</v>
      </c>
      <c r="B429" s="185" t="str">
        <f>Setup!D16</f>
        <v>Fort Wayne FC</v>
      </c>
      <c r="C429" s="188" t="str">
        <f t="shared" si="6"/>
        <v>14Promo2</v>
      </c>
      <c r="D429" s="26" t="str">
        <f>Setup!F16</f>
        <v>B</v>
      </c>
      <c r="E429" s="188" t="s">
        <v>123</v>
      </c>
      <c r="F429" s="191"/>
      <c r="G429" s="191"/>
      <c r="H429" s="191"/>
      <c r="I429" s="191"/>
      <c r="J429" s="191"/>
      <c r="K429" s="191"/>
      <c r="L429" s="283"/>
      <c r="M429" s="168"/>
    </row>
    <row r="430" spans="1:13" ht="14.4" x14ac:dyDescent="0.3">
      <c r="A430" s="282">
        <f>Setup!A16</f>
        <v>14</v>
      </c>
      <c r="B430" s="185" t="str">
        <f>Setup!D16</f>
        <v>Fort Wayne FC</v>
      </c>
      <c r="C430" s="188" t="str">
        <f t="shared" si="6"/>
        <v>14Promo3</v>
      </c>
      <c r="D430" s="26" t="str">
        <f>Setup!F16</f>
        <v>B</v>
      </c>
      <c r="E430" s="188" t="s">
        <v>125</v>
      </c>
      <c r="F430" s="191"/>
      <c r="G430" s="191"/>
      <c r="H430" s="191"/>
      <c r="I430" s="191"/>
      <c r="J430" s="191"/>
      <c r="K430" s="191"/>
      <c r="L430" s="283"/>
      <c r="M430" s="168"/>
    </row>
    <row r="431" spans="1:13" thickBot="1" x14ac:dyDescent="0.35">
      <c r="A431" s="284">
        <f>Setup!A16</f>
        <v>14</v>
      </c>
      <c r="B431" s="285" t="str">
        <f>Setup!D16</f>
        <v>Fort Wayne FC</v>
      </c>
      <c r="C431" s="286" t="str">
        <f t="shared" si="6"/>
        <v>14Totals</v>
      </c>
      <c r="D431" s="287" t="str">
        <f>Setup!F16</f>
        <v>B</v>
      </c>
      <c r="E431" s="286" t="s">
        <v>151</v>
      </c>
      <c r="F431" s="288" t="s">
        <v>39</v>
      </c>
      <c r="G431" s="288" t="s">
        <v>39</v>
      </c>
      <c r="H431" s="288" t="s">
        <v>39</v>
      </c>
      <c r="I431" s="288" t="s">
        <v>39</v>
      </c>
      <c r="J431" s="288" t="s">
        <v>39</v>
      </c>
      <c r="K431" s="288" t="s">
        <v>39</v>
      </c>
      <c r="L431" s="289" t="s">
        <v>39</v>
      </c>
      <c r="M431" s="189">
        <f>VLOOKUP(A431,Setup!$A$2:$J$26,2,FALSE())</f>
        <v>46277</v>
      </c>
    </row>
    <row r="432" spans="1:13" ht="14.4" x14ac:dyDescent="0.3">
      <c r="A432" s="276">
        <f>Setup!A17</f>
        <v>15</v>
      </c>
      <c r="B432" s="277" t="str">
        <f>Setup!D17</f>
        <v>Corpus Christi FC</v>
      </c>
      <c r="C432" s="278" t="str">
        <f t="shared" si="6"/>
        <v>15Season</v>
      </c>
      <c r="D432" s="279" t="str">
        <f>Setup!F17</f>
        <v>C</v>
      </c>
      <c r="E432" s="278" t="s">
        <v>110</v>
      </c>
      <c r="F432" s="280"/>
      <c r="G432" s="280"/>
      <c r="H432" s="280"/>
      <c r="I432" s="280"/>
      <c r="J432" s="280"/>
      <c r="K432" s="280"/>
      <c r="L432" s="281"/>
      <c r="M432" s="168"/>
    </row>
    <row r="433" spans="1:13" ht="14.4" x14ac:dyDescent="0.3">
      <c r="A433" s="282">
        <f>Setup!A17</f>
        <v>15</v>
      </c>
      <c r="B433" s="185" t="str">
        <f>Setup!D17</f>
        <v>Corpus Christi FC</v>
      </c>
      <c r="C433" s="188" t="str">
        <f t="shared" si="6"/>
        <v>15Group</v>
      </c>
      <c r="D433" s="26" t="str">
        <f>Setup!F17</f>
        <v>C</v>
      </c>
      <c r="E433" s="188" t="s">
        <v>47</v>
      </c>
      <c r="F433" s="191"/>
      <c r="G433" s="191"/>
      <c r="H433" s="191"/>
      <c r="I433" s="191"/>
      <c r="J433" s="191"/>
      <c r="K433" s="191"/>
      <c r="L433" s="283"/>
      <c r="M433" s="168"/>
    </row>
    <row r="434" spans="1:13" ht="14.4" x14ac:dyDescent="0.3">
      <c r="A434" s="282">
        <f>Setup!A17</f>
        <v>15</v>
      </c>
      <c r="B434" s="185" t="str">
        <f>Setup!D17</f>
        <v>Corpus Christi FC</v>
      </c>
      <c r="C434" s="188" t="str">
        <f t="shared" si="6"/>
        <v>15Single</v>
      </c>
      <c r="D434" s="26" t="str">
        <f>Setup!F17</f>
        <v>C</v>
      </c>
      <c r="E434" s="188" t="s">
        <v>113</v>
      </c>
      <c r="F434" s="191"/>
      <c r="G434" s="191"/>
      <c r="H434" s="191"/>
      <c r="I434" s="191"/>
      <c r="J434" s="191"/>
      <c r="K434" s="191"/>
      <c r="L434" s="283"/>
      <c r="M434" s="168"/>
    </row>
    <row r="435" spans="1:13" ht="14.4" x14ac:dyDescent="0.3">
      <c r="A435" s="282">
        <f>Setup!A17</f>
        <v>15</v>
      </c>
      <c r="B435" s="185" t="str">
        <f>Setup!D17</f>
        <v>Corpus Christi FC</v>
      </c>
      <c r="C435" s="188" t="str">
        <f t="shared" si="6"/>
        <v>15Matchday</v>
      </c>
      <c r="D435" s="26" t="str">
        <f>Setup!F17</f>
        <v>C</v>
      </c>
      <c r="E435" s="188" t="s">
        <v>115</v>
      </c>
      <c r="F435" s="191"/>
      <c r="G435" s="191"/>
      <c r="H435" s="191"/>
      <c r="I435" s="191"/>
      <c r="J435" s="191"/>
      <c r="K435" s="191"/>
      <c r="L435" s="283"/>
      <c r="M435" s="168"/>
    </row>
    <row r="436" spans="1:13" ht="14.4" x14ac:dyDescent="0.3">
      <c r="A436" s="282">
        <f>Setup!A17</f>
        <v>15</v>
      </c>
      <c r="B436" s="185" t="str">
        <f>Setup!D17</f>
        <v>Corpus Christi FC</v>
      </c>
      <c r="C436" s="188" t="str">
        <f t="shared" si="6"/>
        <v>15Sponsor</v>
      </c>
      <c r="D436" s="26" t="str">
        <f>Setup!F17</f>
        <v>C</v>
      </c>
      <c r="E436" s="188" t="s">
        <v>117</v>
      </c>
      <c r="F436" s="191"/>
      <c r="G436" s="191"/>
      <c r="H436" s="191"/>
      <c r="I436" s="191"/>
      <c r="J436" s="191"/>
      <c r="K436" s="191"/>
      <c r="L436" s="283"/>
      <c r="M436" s="168"/>
    </row>
    <row r="437" spans="1:13" ht="14.4" x14ac:dyDescent="0.3">
      <c r="A437" s="282">
        <f>Setup!A17</f>
        <v>15</v>
      </c>
      <c r="B437" s="185" t="str">
        <f>Setup!D17</f>
        <v>Corpus Christi FC</v>
      </c>
      <c r="C437" s="188" t="str">
        <f t="shared" si="6"/>
        <v>15Comp</v>
      </c>
      <c r="D437" s="26" t="str">
        <f>Setup!F17</f>
        <v>C</v>
      </c>
      <c r="E437" s="188" t="s">
        <v>119</v>
      </c>
      <c r="F437" s="191"/>
      <c r="G437" s="191"/>
      <c r="H437" s="191"/>
      <c r="I437" s="191"/>
      <c r="J437" s="191"/>
      <c r="K437" s="191"/>
      <c r="L437" s="283"/>
      <c r="M437" s="168"/>
    </row>
    <row r="438" spans="1:13" ht="14.4" x14ac:dyDescent="0.3">
      <c r="A438" s="282">
        <f>Setup!A17</f>
        <v>15</v>
      </c>
      <c r="B438" s="185" t="str">
        <f>Setup!D17</f>
        <v>Corpus Christi FC</v>
      </c>
      <c r="C438" s="188" t="str">
        <f t="shared" si="6"/>
        <v>15Promo1</v>
      </c>
      <c r="D438" s="26" t="str">
        <f>Setup!F17</f>
        <v>C</v>
      </c>
      <c r="E438" s="188" t="s">
        <v>121</v>
      </c>
      <c r="F438" s="191"/>
      <c r="G438" s="191"/>
      <c r="H438" s="191"/>
      <c r="I438" s="191"/>
      <c r="J438" s="191"/>
      <c r="K438" s="191"/>
      <c r="L438" s="283"/>
      <c r="M438" s="168"/>
    </row>
    <row r="439" spans="1:13" ht="14.4" x14ac:dyDescent="0.3">
      <c r="A439" s="282">
        <f>Setup!A17</f>
        <v>15</v>
      </c>
      <c r="B439" s="185" t="str">
        <f>Setup!D17</f>
        <v>Corpus Christi FC</v>
      </c>
      <c r="C439" s="188" t="str">
        <f t="shared" si="6"/>
        <v>15Promo2</v>
      </c>
      <c r="D439" s="26" t="str">
        <f>Setup!F17</f>
        <v>C</v>
      </c>
      <c r="E439" s="188" t="s">
        <v>123</v>
      </c>
      <c r="F439" s="191"/>
      <c r="G439" s="191"/>
      <c r="H439" s="191"/>
      <c r="I439" s="191"/>
      <c r="J439" s="191"/>
      <c r="K439" s="191"/>
      <c r="L439" s="283"/>
      <c r="M439" s="168"/>
    </row>
    <row r="440" spans="1:13" ht="14.4" x14ac:dyDescent="0.3">
      <c r="A440" s="282">
        <f>Setup!A17</f>
        <v>15</v>
      </c>
      <c r="B440" s="185" t="str">
        <f>Setup!D17</f>
        <v>Corpus Christi FC</v>
      </c>
      <c r="C440" s="188" t="str">
        <f t="shared" si="6"/>
        <v>15Promo3</v>
      </c>
      <c r="D440" s="26" t="str">
        <f>Setup!F17</f>
        <v>C</v>
      </c>
      <c r="E440" s="188" t="s">
        <v>125</v>
      </c>
      <c r="F440" s="191"/>
      <c r="G440" s="191"/>
      <c r="H440" s="191"/>
      <c r="I440" s="191"/>
      <c r="J440" s="191"/>
      <c r="K440" s="191"/>
      <c r="L440" s="283"/>
      <c r="M440" s="168"/>
    </row>
    <row r="441" spans="1:13" thickBot="1" x14ac:dyDescent="0.35">
      <c r="A441" s="290">
        <f>Setup!A17</f>
        <v>15</v>
      </c>
      <c r="B441" s="291" t="str">
        <f>Setup!D17</f>
        <v>Corpus Christi FC</v>
      </c>
      <c r="C441" s="292" t="str">
        <f t="shared" si="6"/>
        <v>15Totals</v>
      </c>
      <c r="D441" s="293" t="str">
        <f>Setup!F17</f>
        <v>C</v>
      </c>
      <c r="E441" s="292" t="s">
        <v>151</v>
      </c>
      <c r="F441" s="294" t="s">
        <v>39</v>
      </c>
      <c r="G441" s="294" t="s">
        <v>39</v>
      </c>
      <c r="H441" s="294" t="s">
        <v>39</v>
      </c>
      <c r="I441" s="294" t="s">
        <v>39</v>
      </c>
      <c r="J441" s="294" t="s">
        <v>39</v>
      </c>
      <c r="K441" s="294" t="s">
        <v>39</v>
      </c>
      <c r="L441" s="295" t="s">
        <v>39</v>
      </c>
      <c r="M441" s="189">
        <f>VLOOKUP(A441,Setup!$A$2:$J$26,2,FALSE())</f>
        <v>46281</v>
      </c>
    </row>
    <row r="442" spans="1:13" ht="14.4" x14ac:dyDescent="0.3">
      <c r="A442" s="276">
        <f>Setup!A18</f>
        <v>16</v>
      </c>
      <c r="B442" s="277" t="str">
        <f>Setup!D18</f>
        <v>Union Omaha</v>
      </c>
      <c r="C442" s="278" t="str">
        <f t="shared" si="6"/>
        <v>16Season</v>
      </c>
      <c r="D442" s="279" t="str">
        <f>Setup!F18</f>
        <v>B</v>
      </c>
      <c r="E442" s="278" t="s">
        <v>110</v>
      </c>
      <c r="F442" s="280"/>
      <c r="G442" s="280"/>
      <c r="H442" s="280"/>
      <c r="I442" s="280"/>
      <c r="J442" s="280"/>
      <c r="K442" s="280"/>
      <c r="L442" s="281"/>
    </row>
    <row r="443" spans="1:13" ht="14.4" x14ac:dyDescent="0.3">
      <c r="A443" s="282">
        <f>Setup!A18</f>
        <v>16</v>
      </c>
      <c r="B443" s="185" t="str">
        <f>Setup!D18</f>
        <v>Union Omaha</v>
      </c>
      <c r="C443" s="188" t="str">
        <f t="shared" si="6"/>
        <v>16Group</v>
      </c>
      <c r="D443" s="26" t="str">
        <f>Setup!F18</f>
        <v>B</v>
      </c>
      <c r="E443" s="188" t="s">
        <v>47</v>
      </c>
      <c r="F443" s="191"/>
      <c r="G443" s="191"/>
      <c r="H443" s="191"/>
      <c r="I443" s="191"/>
      <c r="J443" s="191"/>
      <c r="K443" s="191"/>
      <c r="L443" s="283"/>
    </row>
    <row r="444" spans="1:13" ht="14.4" x14ac:dyDescent="0.3">
      <c r="A444" s="282">
        <f>Setup!A18</f>
        <v>16</v>
      </c>
      <c r="B444" s="185" t="str">
        <f>Setup!D18</f>
        <v>Union Omaha</v>
      </c>
      <c r="C444" s="188" t="str">
        <f t="shared" si="6"/>
        <v>16Single</v>
      </c>
      <c r="D444" s="26" t="str">
        <f>Setup!F18</f>
        <v>B</v>
      </c>
      <c r="E444" s="188" t="s">
        <v>113</v>
      </c>
      <c r="F444" s="191"/>
      <c r="G444" s="191"/>
      <c r="H444" s="191"/>
      <c r="I444" s="191"/>
      <c r="J444" s="191"/>
      <c r="K444" s="191"/>
      <c r="L444" s="283"/>
    </row>
    <row r="445" spans="1:13" ht="14.4" x14ac:dyDescent="0.3">
      <c r="A445" s="282">
        <f>Setup!A18</f>
        <v>16</v>
      </c>
      <c r="B445" s="185" t="str">
        <f>Setup!D18</f>
        <v>Union Omaha</v>
      </c>
      <c r="C445" s="188" t="str">
        <f t="shared" si="6"/>
        <v>16Matchday</v>
      </c>
      <c r="D445" s="26" t="str">
        <f>Setup!F18</f>
        <v>B</v>
      </c>
      <c r="E445" s="188" t="s">
        <v>115</v>
      </c>
      <c r="F445" s="191"/>
      <c r="G445" s="191"/>
      <c r="H445" s="191"/>
      <c r="I445" s="191"/>
      <c r="J445" s="191"/>
      <c r="K445" s="191"/>
      <c r="L445" s="283"/>
    </row>
    <row r="446" spans="1:13" ht="14.4" x14ac:dyDescent="0.3">
      <c r="A446" s="282">
        <f>Setup!A18</f>
        <v>16</v>
      </c>
      <c r="B446" s="185" t="str">
        <f>Setup!D18</f>
        <v>Union Omaha</v>
      </c>
      <c r="C446" s="188" t="str">
        <f t="shared" si="6"/>
        <v>16Sponsor</v>
      </c>
      <c r="D446" s="26" t="str">
        <f>Setup!F18</f>
        <v>B</v>
      </c>
      <c r="E446" s="188" t="s">
        <v>117</v>
      </c>
      <c r="F446" s="191"/>
      <c r="G446" s="191"/>
      <c r="H446" s="191"/>
      <c r="I446" s="191"/>
      <c r="J446" s="191"/>
      <c r="K446" s="191"/>
      <c r="L446" s="283"/>
    </row>
    <row r="447" spans="1:13" ht="14.4" x14ac:dyDescent="0.3">
      <c r="A447" s="282">
        <f>Setup!A18</f>
        <v>16</v>
      </c>
      <c r="B447" s="185" t="str">
        <f>Setup!D18</f>
        <v>Union Omaha</v>
      </c>
      <c r="C447" s="188" t="str">
        <f t="shared" si="6"/>
        <v>16Comp</v>
      </c>
      <c r="D447" s="26" t="str">
        <f>Setup!F18</f>
        <v>B</v>
      </c>
      <c r="E447" s="188" t="s">
        <v>119</v>
      </c>
      <c r="F447" s="191"/>
      <c r="G447" s="191"/>
      <c r="H447" s="191"/>
      <c r="I447" s="191"/>
      <c r="J447" s="191"/>
      <c r="K447" s="191"/>
      <c r="L447" s="283"/>
    </row>
    <row r="448" spans="1:13" ht="14.4" x14ac:dyDescent="0.3">
      <c r="A448" s="282">
        <f>Setup!A18</f>
        <v>16</v>
      </c>
      <c r="B448" s="185" t="str">
        <f>Setup!D18</f>
        <v>Union Omaha</v>
      </c>
      <c r="C448" s="188" t="str">
        <f t="shared" si="6"/>
        <v>16Promo1</v>
      </c>
      <c r="D448" s="26" t="str">
        <f>Setup!F18</f>
        <v>B</v>
      </c>
      <c r="E448" s="188" t="s">
        <v>121</v>
      </c>
      <c r="F448" s="191"/>
      <c r="G448" s="191"/>
      <c r="H448" s="191"/>
      <c r="I448" s="191"/>
      <c r="J448" s="191"/>
      <c r="K448" s="191"/>
      <c r="L448" s="283"/>
    </row>
    <row r="449" spans="1:13" ht="14.4" x14ac:dyDescent="0.3">
      <c r="A449" s="282">
        <f>Setup!A18</f>
        <v>16</v>
      </c>
      <c r="B449" s="185" t="str">
        <f>Setup!D18</f>
        <v>Union Omaha</v>
      </c>
      <c r="C449" s="188" t="str">
        <f t="shared" si="6"/>
        <v>16Promo2</v>
      </c>
      <c r="D449" s="26" t="str">
        <f>Setup!F18</f>
        <v>B</v>
      </c>
      <c r="E449" s="188" t="s">
        <v>123</v>
      </c>
      <c r="F449" s="191"/>
      <c r="G449" s="191"/>
      <c r="H449" s="191"/>
      <c r="I449" s="191"/>
      <c r="J449" s="191"/>
      <c r="K449" s="191"/>
      <c r="L449" s="283"/>
    </row>
    <row r="450" spans="1:13" ht="14.4" x14ac:dyDescent="0.3">
      <c r="A450" s="282">
        <f>Setup!A18</f>
        <v>16</v>
      </c>
      <c r="B450" s="185" t="str">
        <f>Setup!D18</f>
        <v>Union Omaha</v>
      </c>
      <c r="C450" s="188" t="str">
        <f t="shared" si="6"/>
        <v>16Promo3</v>
      </c>
      <c r="D450" s="26" t="str">
        <f>Setup!F18</f>
        <v>B</v>
      </c>
      <c r="E450" s="188" t="s">
        <v>125</v>
      </c>
      <c r="F450" s="191"/>
      <c r="G450" s="191"/>
      <c r="H450" s="191"/>
      <c r="I450" s="191"/>
      <c r="J450" s="191"/>
      <c r="K450" s="191"/>
      <c r="L450" s="283"/>
    </row>
    <row r="451" spans="1:13" thickBot="1" x14ac:dyDescent="0.35">
      <c r="A451" s="284">
        <f>Setup!A18</f>
        <v>16</v>
      </c>
      <c r="B451" s="285" t="str">
        <f>Setup!D18</f>
        <v>Union Omaha</v>
      </c>
      <c r="C451" s="286" t="str">
        <f t="shared" si="6"/>
        <v>16Totals</v>
      </c>
      <c r="D451" s="287" t="str">
        <f>Setup!F18</f>
        <v>B</v>
      </c>
      <c r="E451" s="286" t="s">
        <v>151</v>
      </c>
      <c r="F451" s="288" t="s">
        <v>39</v>
      </c>
      <c r="G451" s="288" t="s">
        <v>39</v>
      </c>
      <c r="H451" s="288" t="s">
        <v>39</v>
      </c>
      <c r="I451" s="288" t="s">
        <v>39</v>
      </c>
      <c r="J451" s="288" t="s">
        <v>39</v>
      </c>
      <c r="K451" s="288" t="s">
        <v>39</v>
      </c>
      <c r="L451" s="289" t="s">
        <v>39</v>
      </c>
      <c r="M451" s="189">
        <f>VLOOKUP(A451,Setup!$A$2:$J$26,2,FALSE())</f>
        <v>46291</v>
      </c>
    </row>
    <row r="452" spans="1:13" ht="14.4" x14ac:dyDescent="0.3">
      <c r="A452" s="276">
        <f>Setup!A19</f>
        <v>17</v>
      </c>
      <c r="B452" s="277" t="str">
        <f>Setup!D19</f>
        <v>South Georgia Tormenta FC</v>
      </c>
      <c r="C452" s="278" t="str">
        <f t="shared" si="6"/>
        <v>17Season</v>
      </c>
      <c r="D452" s="279" t="str">
        <f>Setup!F19</f>
        <v>C</v>
      </c>
      <c r="E452" s="278" t="s">
        <v>110</v>
      </c>
      <c r="F452" s="280"/>
      <c r="G452" s="280"/>
      <c r="H452" s="280"/>
      <c r="I452" s="280"/>
      <c r="J452" s="280"/>
      <c r="K452" s="280"/>
      <c r="L452" s="281"/>
      <c r="M452" s="168"/>
    </row>
    <row r="453" spans="1:13" ht="14.4" x14ac:dyDescent="0.3">
      <c r="A453" s="282">
        <f>Setup!A19</f>
        <v>17</v>
      </c>
      <c r="B453" s="185" t="str">
        <f>Setup!D19</f>
        <v>South Georgia Tormenta FC</v>
      </c>
      <c r="C453" s="188" t="str">
        <f t="shared" si="6"/>
        <v>17Group</v>
      </c>
      <c r="D453" s="26" t="str">
        <f>Setup!F19</f>
        <v>C</v>
      </c>
      <c r="E453" s="188" t="s">
        <v>47</v>
      </c>
      <c r="F453" s="191"/>
      <c r="G453" s="191"/>
      <c r="H453" s="191"/>
      <c r="I453" s="191"/>
      <c r="J453" s="191"/>
      <c r="K453" s="191"/>
      <c r="L453" s="283"/>
      <c r="M453" s="168"/>
    </row>
    <row r="454" spans="1:13" ht="14.4" x14ac:dyDescent="0.3">
      <c r="A454" s="282">
        <f>Setup!A19</f>
        <v>17</v>
      </c>
      <c r="B454" s="185" t="str">
        <f>Setup!D19</f>
        <v>South Georgia Tormenta FC</v>
      </c>
      <c r="C454" s="188" t="str">
        <f t="shared" si="6"/>
        <v>17Single</v>
      </c>
      <c r="D454" s="26" t="str">
        <f>Setup!F19</f>
        <v>C</v>
      </c>
      <c r="E454" s="188" t="s">
        <v>113</v>
      </c>
      <c r="F454" s="191"/>
      <c r="G454" s="191"/>
      <c r="H454" s="191"/>
      <c r="I454" s="191"/>
      <c r="J454" s="191"/>
      <c r="K454" s="191"/>
      <c r="L454" s="283"/>
      <c r="M454" s="168"/>
    </row>
    <row r="455" spans="1:13" ht="14.4" x14ac:dyDescent="0.3">
      <c r="A455" s="282">
        <f>Setup!A19</f>
        <v>17</v>
      </c>
      <c r="B455" s="185" t="str">
        <f>Setup!D19</f>
        <v>South Georgia Tormenta FC</v>
      </c>
      <c r="C455" s="188" t="str">
        <f t="shared" si="6"/>
        <v>17Matchday</v>
      </c>
      <c r="D455" s="26" t="str">
        <f>Setup!F19</f>
        <v>C</v>
      </c>
      <c r="E455" s="188" t="s">
        <v>115</v>
      </c>
      <c r="F455" s="191"/>
      <c r="G455" s="191"/>
      <c r="H455" s="191"/>
      <c r="I455" s="191"/>
      <c r="J455" s="191"/>
      <c r="K455" s="191"/>
      <c r="L455" s="283"/>
      <c r="M455" s="168"/>
    </row>
    <row r="456" spans="1:13" ht="14.4" x14ac:dyDescent="0.3">
      <c r="A456" s="282">
        <f>Setup!A19</f>
        <v>17</v>
      </c>
      <c r="B456" s="185" t="str">
        <f>Setup!D19</f>
        <v>South Georgia Tormenta FC</v>
      </c>
      <c r="C456" s="188" t="str">
        <f t="shared" si="6"/>
        <v>17Sponsor</v>
      </c>
      <c r="D456" s="26" t="str">
        <f>Setup!F19</f>
        <v>C</v>
      </c>
      <c r="E456" s="188" t="s">
        <v>117</v>
      </c>
      <c r="F456" s="191"/>
      <c r="G456" s="191"/>
      <c r="H456" s="191"/>
      <c r="I456" s="191"/>
      <c r="J456" s="191"/>
      <c r="K456" s="191"/>
      <c r="L456" s="283"/>
      <c r="M456" s="168"/>
    </row>
    <row r="457" spans="1:13" ht="14.4" x14ac:dyDescent="0.3">
      <c r="A457" s="282">
        <f>Setup!A19</f>
        <v>17</v>
      </c>
      <c r="B457" s="185" t="str">
        <f>Setup!D19</f>
        <v>South Georgia Tormenta FC</v>
      </c>
      <c r="C457" s="188" t="str">
        <f t="shared" si="6"/>
        <v>17Comp</v>
      </c>
      <c r="D457" s="26" t="str">
        <f>Setup!F19</f>
        <v>C</v>
      </c>
      <c r="E457" s="188" t="s">
        <v>119</v>
      </c>
      <c r="F457" s="191"/>
      <c r="G457" s="191"/>
      <c r="H457" s="191"/>
      <c r="I457" s="191"/>
      <c r="J457" s="191"/>
      <c r="K457" s="191"/>
      <c r="L457" s="283"/>
      <c r="M457" s="168"/>
    </row>
    <row r="458" spans="1:13" ht="14.4" x14ac:dyDescent="0.3">
      <c r="A458" s="282">
        <f>Setup!A19</f>
        <v>17</v>
      </c>
      <c r="B458" s="185" t="str">
        <f>Setup!D19</f>
        <v>South Georgia Tormenta FC</v>
      </c>
      <c r="C458" s="188" t="str">
        <f t="shared" si="6"/>
        <v>17Promo1</v>
      </c>
      <c r="D458" s="26" t="str">
        <f>Setup!F19</f>
        <v>C</v>
      </c>
      <c r="E458" s="188" t="s">
        <v>121</v>
      </c>
      <c r="F458" s="191"/>
      <c r="G458" s="191"/>
      <c r="H458" s="191"/>
      <c r="I458" s="191"/>
      <c r="J458" s="191"/>
      <c r="K458" s="191"/>
      <c r="L458" s="283"/>
      <c r="M458" s="168"/>
    </row>
    <row r="459" spans="1:13" ht="14.4" x14ac:dyDescent="0.3">
      <c r="A459" s="282">
        <f>Setup!A19</f>
        <v>17</v>
      </c>
      <c r="B459" s="185" t="str">
        <f>Setup!D19</f>
        <v>South Georgia Tormenta FC</v>
      </c>
      <c r="C459" s="188" t="str">
        <f t="shared" si="6"/>
        <v>17Promo2</v>
      </c>
      <c r="D459" s="26" t="str">
        <f>Setup!F19</f>
        <v>C</v>
      </c>
      <c r="E459" s="188" t="s">
        <v>123</v>
      </c>
      <c r="F459" s="191"/>
      <c r="G459" s="191"/>
      <c r="H459" s="191"/>
      <c r="I459" s="191"/>
      <c r="J459" s="191"/>
      <c r="K459" s="191"/>
      <c r="L459" s="283"/>
      <c r="M459" s="168"/>
    </row>
    <row r="460" spans="1:13" ht="14.4" x14ac:dyDescent="0.3">
      <c r="A460" s="282">
        <f>Setup!A19</f>
        <v>17</v>
      </c>
      <c r="B460" s="185" t="str">
        <f>Setup!D19</f>
        <v>South Georgia Tormenta FC</v>
      </c>
      <c r="C460" s="188" t="str">
        <f t="shared" si="6"/>
        <v>17Promo3</v>
      </c>
      <c r="D460" s="26" t="str">
        <f>Setup!F19</f>
        <v>C</v>
      </c>
      <c r="E460" s="188" t="s">
        <v>125</v>
      </c>
      <c r="F460" s="191"/>
      <c r="G460" s="191"/>
      <c r="H460" s="191"/>
      <c r="I460" s="191"/>
      <c r="J460" s="191"/>
      <c r="K460" s="191"/>
      <c r="L460" s="283"/>
      <c r="M460" s="168"/>
    </row>
    <row r="461" spans="1:13" thickBot="1" x14ac:dyDescent="0.35">
      <c r="A461" s="284">
        <f>Setup!A19</f>
        <v>17</v>
      </c>
      <c r="B461" s="285" t="str">
        <f>Setup!D19</f>
        <v>South Georgia Tormenta FC</v>
      </c>
      <c r="C461" s="286" t="str">
        <f t="shared" si="6"/>
        <v>17Totals</v>
      </c>
      <c r="D461" s="287" t="str">
        <f>Setup!F19</f>
        <v>C</v>
      </c>
      <c r="E461" s="286" t="s">
        <v>151</v>
      </c>
      <c r="F461" s="288" t="s">
        <v>39</v>
      </c>
      <c r="G461" s="288" t="s">
        <v>39</v>
      </c>
      <c r="H461" s="288" t="s">
        <v>39</v>
      </c>
      <c r="I461" s="288" t="s">
        <v>39</v>
      </c>
      <c r="J461" s="288" t="s">
        <v>39</v>
      </c>
      <c r="K461" s="288" t="s">
        <v>39</v>
      </c>
      <c r="L461" s="289" t="s">
        <v>39</v>
      </c>
      <c r="M461" s="189">
        <f>VLOOKUP(A461,Setup!$A$2:$J$26,2,FALSE())</f>
        <v>46295</v>
      </c>
    </row>
    <row r="462" spans="1:13" ht="14.4" x14ac:dyDescent="0.3">
      <c r="A462" s="276">
        <f>Setup!A20</f>
        <v>18</v>
      </c>
      <c r="B462" s="277" t="str">
        <f>Setup!D20</f>
        <v>Spokane Velocity FC</v>
      </c>
      <c r="C462" s="278" t="str">
        <f t="shared" si="6"/>
        <v>18Season</v>
      </c>
      <c r="D462" s="279" t="str">
        <f>Setup!F20</f>
        <v>C</v>
      </c>
      <c r="E462" s="278" t="s">
        <v>110</v>
      </c>
      <c r="F462" s="280"/>
      <c r="G462" s="280"/>
      <c r="H462" s="280"/>
      <c r="I462" s="280"/>
      <c r="J462" s="280"/>
      <c r="K462" s="280"/>
      <c r="L462" s="281"/>
      <c r="M462" s="168"/>
    </row>
    <row r="463" spans="1:13" ht="14.4" x14ac:dyDescent="0.3">
      <c r="A463" s="282">
        <f>Setup!A20</f>
        <v>18</v>
      </c>
      <c r="B463" s="185" t="str">
        <f>Setup!D20</f>
        <v>Spokane Velocity FC</v>
      </c>
      <c r="C463" s="188" t="str">
        <f t="shared" si="6"/>
        <v>18Group</v>
      </c>
      <c r="D463" s="26" t="str">
        <f>Setup!F20</f>
        <v>C</v>
      </c>
      <c r="E463" s="188" t="s">
        <v>47</v>
      </c>
      <c r="F463" s="191"/>
      <c r="G463" s="191"/>
      <c r="H463" s="191"/>
      <c r="I463" s="191"/>
      <c r="J463" s="191"/>
      <c r="K463" s="191"/>
      <c r="L463" s="283"/>
      <c r="M463" s="168"/>
    </row>
    <row r="464" spans="1:13" ht="14.4" x14ac:dyDescent="0.3">
      <c r="A464" s="282">
        <f>Setup!A20</f>
        <v>18</v>
      </c>
      <c r="B464" s="185" t="str">
        <f>Setup!D20</f>
        <v>Spokane Velocity FC</v>
      </c>
      <c r="C464" s="188" t="str">
        <f t="shared" si="6"/>
        <v>18Single</v>
      </c>
      <c r="D464" s="26" t="str">
        <f>Setup!F20</f>
        <v>C</v>
      </c>
      <c r="E464" s="188" t="s">
        <v>113</v>
      </c>
      <c r="F464" s="191"/>
      <c r="G464" s="191"/>
      <c r="H464" s="191"/>
      <c r="I464" s="191"/>
      <c r="J464" s="191"/>
      <c r="K464" s="191"/>
      <c r="L464" s="283"/>
      <c r="M464" s="168"/>
    </row>
    <row r="465" spans="1:13" ht="14.4" x14ac:dyDescent="0.3">
      <c r="A465" s="282">
        <f>Setup!A20</f>
        <v>18</v>
      </c>
      <c r="B465" s="185" t="str">
        <f>Setup!D20</f>
        <v>Spokane Velocity FC</v>
      </c>
      <c r="C465" s="188" t="str">
        <f t="shared" si="6"/>
        <v>18Matchday</v>
      </c>
      <c r="D465" s="26" t="str">
        <f>Setup!F20</f>
        <v>C</v>
      </c>
      <c r="E465" s="188" t="s">
        <v>115</v>
      </c>
      <c r="F465" s="191"/>
      <c r="G465" s="191"/>
      <c r="H465" s="191"/>
      <c r="I465" s="191"/>
      <c r="J465" s="191"/>
      <c r="K465" s="191"/>
      <c r="L465" s="283"/>
      <c r="M465" s="168"/>
    </row>
    <row r="466" spans="1:13" ht="14.4" x14ac:dyDescent="0.3">
      <c r="A466" s="282">
        <f>Setup!A20</f>
        <v>18</v>
      </c>
      <c r="B466" s="185" t="str">
        <f>Setup!D20</f>
        <v>Spokane Velocity FC</v>
      </c>
      <c r="C466" s="188" t="str">
        <f t="shared" si="6"/>
        <v>18Sponsor</v>
      </c>
      <c r="D466" s="26" t="str">
        <f>Setup!F20</f>
        <v>C</v>
      </c>
      <c r="E466" s="188" t="s">
        <v>117</v>
      </c>
      <c r="F466" s="191"/>
      <c r="G466" s="191"/>
      <c r="H466" s="191"/>
      <c r="I466" s="191"/>
      <c r="J466" s="191"/>
      <c r="K466" s="191"/>
      <c r="L466" s="283"/>
      <c r="M466" s="168"/>
    </row>
    <row r="467" spans="1:13" ht="14.4" x14ac:dyDescent="0.3">
      <c r="A467" s="282">
        <f>Setup!A20</f>
        <v>18</v>
      </c>
      <c r="B467" s="185" t="str">
        <f>Setup!D20</f>
        <v>Spokane Velocity FC</v>
      </c>
      <c r="C467" s="188" t="str">
        <f t="shared" si="6"/>
        <v>18Comp</v>
      </c>
      <c r="D467" s="26" t="str">
        <f>Setup!F20</f>
        <v>C</v>
      </c>
      <c r="E467" s="188" t="s">
        <v>119</v>
      </c>
      <c r="F467" s="191"/>
      <c r="G467" s="191"/>
      <c r="H467" s="191"/>
      <c r="I467" s="191"/>
      <c r="J467" s="191"/>
      <c r="K467" s="191"/>
      <c r="L467" s="283"/>
      <c r="M467" s="168"/>
    </row>
    <row r="468" spans="1:13" ht="14.4" x14ac:dyDescent="0.3">
      <c r="A468" s="282">
        <f>Setup!A20</f>
        <v>18</v>
      </c>
      <c r="B468" s="185" t="str">
        <f>Setup!D20</f>
        <v>Spokane Velocity FC</v>
      </c>
      <c r="C468" s="188" t="str">
        <f t="shared" si="6"/>
        <v>18Promo1</v>
      </c>
      <c r="D468" s="26" t="str">
        <f>Setup!F20</f>
        <v>C</v>
      </c>
      <c r="E468" s="188" t="s">
        <v>121</v>
      </c>
      <c r="F468" s="191"/>
      <c r="G468" s="191"/>
      <c r="H468" s="191"/>
      <c r="I468" s="191"/>
      <c r="J468" s="191"/>
      <c r="K468" s="191"/>
      <c r="L468" s="283"/>
      <c r="M468" s="168"/>
    </row>
    <row r="469" spans="1:13" ht="14.4" x14ac:dyDescent="0.3">
      <c r="A469" s="282">
        <f>Setup!A20</f>
        <v>18</v>
      </c>
      <c r="B469" s="185" t="str">
        <f>Setup!D20</f>
        <v>Spokane Velocity FC</v>
      </c>
      <c r="C469" s="188" t="str">
        <f t="shared" si="6"/>
        <v>18Promo2</v>
      </c>
      <c r="D469" s="26" t="str">
        <f>Setup!F20</f>
        <v>C</v>
      </c>
      <c r="E469" s="188" t="s">
        <v>123</v>
      </c>
      <c r="F469" s="191"/>
      <c r="G469" s="191"/>
      <c r="H469" s="191"/>
      <c r="I469" s="191"/>
      <c r="J469" s="191"/>
      <c r="K469" s="191"/>
      <c r="L469" s="283"/>
      <c r="M469" s="168"/>
    </row>
    <row r="470" spans="1:13" ht="14.4" x14ac:dyDescent="0.3">
      <c r="A470" s="282">
        <f>Setup!A20</f>
        <v>18</v>
      </c>
      <c r="B470" s="185" t="str">
        <f>Setup!D20</f>
        <v>Spokane Velocity FC</v>
      </c>
      <c r="C470" s="188" t="str">
        <f t="shared" si="6"/>
        <v>18Promo3</v>
      </c>
      <c r="D470" s="26" t="str">
        <f>Setup!F20</f>
        <v>C</v>
      </c>
      <c r="E470" s="188" t="s">
        <v>125</v>
      </c>
      <c r="F470" s="191"/>
      <c r="G470" s="191"/>
      <c r="H470" s="191"/>
      <c r="I470" s="191"/>
      <c r="J470" s="191"/>
      <c r="K470" s="191"/>
      <c r="L470" s="283"/>
      <c r="M470" s="168"/>
    </row>
    <row r="471" spans="1:13" thickBot="1" x14ac:dyDescent="0.35">
      <c r="A471" s="284">
        <f>Setup!A20</f>
        <v>18</v>
      </c>
      <c r="B471" s="285" t="str">
        <f>Setup!D20</f>
        <v>Spokane Velocity FC</v>
      </c>
      <c r="C471" s="286" t="str">
        <f t="shared" si="6"/>
        <v>18Totals</v>
      </c>
      <c r="D471" s="287" t="str">
        <f>Setup!F20</f>
        <v>C</v>
      </c>
      <c r="E471" s="286" t="s">
        <v>151</v>
      </c>
      <c r="F471" s="288" t="s">
        <v>39</v>
      </c>
      <c r="G471" s="288" t="s">
        <v>39</v>
      </c>
      <c r="H471" s="288" t="s">
        <v>39</v>
      </c>
      <c r="I471" s="288" t="s">
        <v>39</v>
      </c>
      <c r="J471" s="288" t="s">
        <v>39</v>
      </c>
      <c r="K471" s="288" t="s">
        <v>39</v>
      </c>
      <c r="L471" s="289" t="s">
        <v>39</v>
      </c>
      <c r="M471" s="189">
        <f>VLOOKUP(A471,Setup!$A$2:$J$26,2,FALSE())</f>
        <v>46309</v>
      </c>
    </row>
    <row r="472" spans="1:13" ht="14.4" x14ac:dyDescent="0.3">
      <c r="A472" s="276">
        <f>Setup!A21</f>
        <v>19</v>
      </c>
      <c r="B472" s="277" t="str">
        <f>Setup!D21</f>
        <v>Charlotte Independence</v>
      </c>
      <c r="C472" s="278" t="str">
        <f t="shared" si="6"/>
        <v>19Season</v>
      </c>
      <c r="D472" s="279" t="str">
        <f>Setup!F21</f>
        <v>A</v>
      </c>
      <c r="E472" s="278" t="s">
        <v>110</v>
      </c>
      <c r="F472" s="280"/>
      <c r="G472" s="280"/>
      <c r="H472" s="280"/>
      <c r="I472" s="280"/>
      <c r="J472" s="280"/>
      <c r="K472" s="280"/>
      <c r="L472" s="281"/>
      <c r="M472" s="168"/>
    </row>
    <row r="473" spans="1:13" ht="14.4" x14ac:dyDescent="0.3">
      <c r="A473" s="282">
        <f>Setup!A21</f>
        <v>19</v>
      </c>
      <c r="B473" s="185" t="str">
        <f>Setup!D21</f>
        <v>Charlotte Independence</v>
      </c>
      <c r="C473" s="188" t="str">
        <f t="shared" si="6"/>
        <v>19Group</v>
      </c>
      <c r="D473" s="26" t="str">
        <f>Setup!F21</f>
        <v>A</v>
      </c>
      <c r="E473" s="188" t="s">
        <v>47</v>
      </c>
      <c r="F473" s="191"/>
      <c r="G473" s="191"/>
      <c r="H473" s="191"/>
      <c r="I473" s="191"/>
      <c r="J473" s="191"/>
      <c r="K473" s="191"/>
      <c r="L473" s="283"/>
      <c r="M473" s="168"/>
    </row>
    <row r="474" spans="1:13" ht="14.4" x14ac:dyDescent="0.3">
      <c r="A474" s="282">
        <f>Setup!A21</f>
        <v>19</v>
      </c>
      <c r="B474" s="185" t="str">
        <f>Setup!D21</f>
        <v>Charlotte Independence</v>
      </c>
      <c r="C474" s="188" t="str">
        <f t="shared" si="6"/>
        <v>19Single</v>
      </c>
      <c r="D474" s="26" t="str">
        <f>Setup!F21</f>
        <v>A</v>
      </c>
      <c r="E474" s="188" t="s">
        <v>113</v>
      </c>
      <c r="F474" s="191"/>
      <c r="G474" s="191"/>
      <c r="H474" s="191"/>
      <c r="I474" s="191"/>
      <c r="J474" s="191"/>
      <c r="K474" s="191"/>
      <c r="L474" s="283"/>
      <c r="M474" s="168"/>
    </row>
    <row r="475" spans="1:13" ht="14.4" x14ac:dyDescent="0.3">
      <c r="A475" s="282">
        <f>Setup!A21</f>
        <v>19</v>
      </c>
      <c r="B475" s="185" t="str">
        <f>Setup!D21</f>
        <v>Charlotte Independence</v>
      </c>
      <c r="C475" s="188" t="str">
        <f t="shared" si="6"/>
        <v>19Matchday</v>
      </c>
      <c r="D475" s="26" t="str">
        <f>Setup!F21</f>
        <v>A</v>
      </c>
      <c r="E475" s="188" t="s">
        <v>115</v>
      </c>
      <c r="F475" s="191"/>
      <c r="G475" s="191"/>
      <c r="H475" s="191"/>
      <c r="I475" s="191"/>
      <c r="J475" s="191"/>
      <c r="K475" s="191"/>
      <c r="L475" s="283"/>
      <c r="M475" s="168"/>
    </row>
    <row r="476" spans="1:13" ht="14.4" x14ac:dyDescent="0.3">
      <c r="A476" s="282">
        <f>Setup!A21</f>
        <v>19</v>
      </c>
      <c r="B476" s="185" t="str">
        <f>Setup!D21</f>
        <v>Charlotte Independence</v>
      </c>
      <c r="C476" s="188" t="str">
        <f t="shared" si="6"/>
        <v>19Sponsor</v>
      </c>
      <c r="D476" s="26" t="str">
        <f>Setup!F21</f>
        <v>A</v>
      </c>
      <c r="E476" s="188" t="s">
        <v>117</v>
      </c>
      <c r="F476" s="191"/>
      <c r="G476" s="191"/>
      <c r="H476" s="191"/>
      <c r="I476" s="191"/>
      <c r="J476" s="191"/>
      <c r="K476" s="191"/>
      <c r="L476" s="283"/>
      <c r="M476" s="168"/>
    </row>
    <row r="477" spans="1:13" ht="14.4" x14ac:dyDescent="0.3">
      <c r="A477" s="282">
        <f>Setup!A21</f>
        <v>19</v>
      </c>
      <c r="B477" s="185" t="str">
        <f>Setup!D21</f>
        <v>Charlotte Independence</v>
      </c>
      <c r="C477" s="188" t="str">
        <f t="shared" si="6"/>
        <v>19Comp</v>
      </c>
      <c r="D477" s="26" t="str">
        <f>Setup!F21</f>
        <v>A</v>
      </c>
      <c r="E477" s="188" t="s">
        <v>119</v>
      </c>
      <c r="F477" s="191"/>
      <c r="G477" s="191"/>
      <c r="H477" s="191"/>
      <c r="I477" s="191"/>
      <c r="J477" s="191"/>
      <c r="K477" s="191"/>
      <c r="L477" s="283"/>
      <c r="M477" s="168"/>
    </row>
    <row r="478" spans="1:13" ht="14.4" x14ac:dyDescent="0.3">
      <c r="A478" s="282">
        <f>Setup!A21</f>
        <v>19</v>
      </c>
      <c r="B478" s="185" t="str">
        <f>Setup!D21</f>
        <v>Charlotte Independence</v>
      </c>
      <c r="C478" s="188" t="str">
        <f t="shared" si="6"/>
        <v>19Promo1</v>
      </c>
      <c r="D478" s="26" t="str">
        <f>Setup!F21</f>
        <v>A</v>
      </c>
      <c r="E478" s="188" t="s">
        <v>121</v>
      </c>
      <c r="F478" s="191"/>
      <c r="G478" s="191"/>
      <c r="H478" s="191"/>
      <c r="I478" s="191"/>
      <c r="J478" s="191"/>
      <c r="K478" s="191"/>
      <c r="L478" s="283"/>
      <c r="M478" s="168"/>
    </row>
    <row r="479" spans="1:13" ht="14.4" x14ac:dyDescent="0.3">
      <c r="A479" s="282">
        <f>Setup!A21</f>
        <v>19</v>
      </c>
      <c r="B479" s="185" t="str">
        <f>Setup!D21</f>
        <v>Charlotte Independence</v>
      </c>
      <c r="C479" s="188" t="str">
        <f t="shared" si="6"/>
        <v>19Promo2</v>
      </c>
      <c r="D479" s="26" t="str">
        <f>Setup!F21</f>
        <v>A</v>
      </c>
      <c r="E479" s="188" t="s">
        <v>123</v>
      </c>
      <c r="F479" s="191"/>
      <c r="G479" s="191"/>
      <c r="H479" s="191"/>
      <c r="I479" s="191"/>
      <c r="J479" s="191"/>
      <c r="K479" s="191"/>
      <c r="L479" s="283"/>
      <c r="M479" s="168"/>
    </row>
    <row r="480" spans="1:13" ht="14.4" x14ac:dyDescent="0.3">
      <c r="A480" s="282">
        <f>Setup!A21</f>
        <v>19</v>
      </c>
      <c r="B480" s="185" t="str">
        <f>Setup!D21</f>
        <v>Charlotte Independence</v>
      </c>
      <c r="C480" s="188" t="str">
        <f t="shared" si="6"/>
        <v>19Promo3</v>
      </c>
      <c r="D480" s="26" t="str">
        <f>Setup!F21</f>
        <v>A</v>
      </c>
      <c r="E480" s="188" t="s">
        <v>125</v>
      </c>
      <c r="F480" s="191"/>
      <c r="G480" s="191"/>
      <c r="H480" s="191"/>
      <c r="I480" s="191"/>
      <c r="J480" s="191"/>
      <c r="K480" s="191"/>
      <c r="L480" s="283"/>
      <c r="M480" s="168"/>
    </row>
    <row r="481" spans="1:13" thickBot="1" x14ac:dyDescent="0.35">
      <c r="A481" s="284">
        <f>Setup!A21</f>
        <v>19</v>
      </c>
      <c r="B481" s="285" t="str">
        <f>Setup!D21</f>
        <v>Charlotte Independence</v>
      </c>
      <c r="C481" s="286" t="str">
        <f t="shared" si="6"/>
        <v>19Totals</v>
      </c>
      <c r="D481" s="287" t="str">
        <f>Setup!F21</f>
        <v>A</v>
      </c>
      <c r="E481" s="286" t="s">
        <v>151</v>
      </c>
      <c r="F481" s="288" t="s">
        <v>39</v>
      </c>
      <c r="G481" s="288" t="s">
        <v>39</v>
      </c>
      <c r="H481" s="288" t="s">
        <v>39</v>
      </c>
      <c r="I481" s="288" t="s">
        <v>39</v>
      </c>
      <c r="J481" s="288" t="s">
        <v>39</v>
      </c>
      <c r="K481" s="288" t="s">
        <v>39</v>
      </c>
      <c r="L481" s="289" t="s">
        <v>39</v>
      </c>
      <c r="M481" s="189">
        <f>VLOOKUP(A481,Setup!$A$2:$J$26,2,FALSE())</f>
        <v>46312</v>
      </c>
    </row>
    <row r="482" spans="1:13" ht="14.4" x14ac:dyDescent="0.3">
      <c r="A482" s="276">
        <f>Setup!A22</f>
        <v>20</v>
      </c>
      <c r="B482" s="277" t="str">
        <f>Setup!D22</f>
        <v>-</v>
      </c>
      <c r="C482" s="278" t="str">
        <f t="shared" si="6"/>
        <v>20Season</v>
      </c>
      <c r="D482" s="279" t="str">
        <f>Setup!F22</f>
        <v>B</v>
      </c>
      <c r="E482" s="278" t="s">
        <v>110</v>
      </c>
      <c r="F482" s="280">
        <v>0</v>
      </c>
      <c r="G482" s="280">
        <v>0</v>
      </c>
      <c r="H482" s="280">
        <v>0</v>
      </c>
      <c r="I482" s="280">
        <v>0</v>
      </c>
      <c r="J482" s="280">
        <v>0</v>
      </c>
      <c r="K482" s="280">
        <v>0</v>
      </c>
      <c r="L482" s="281">
        <v>0</v>
      </c>
      <c r="M482" s="168"/>
    </row>
    <row r="483" spans="1:13" ht="14.4" x14ac:dyDescent="0.3">
      <c r="A483" s="282">
        <f>Setup!A22</f>
        <v>20</v>
      </c>
      <c r="B483" s="185" t="str">
        <f>Setup!D22</f>
        <v>-</v>
      </c>
      <c r="C483" s="188" t="str">
        <f t="shared" si="6"/>
        <v>20Group</v>
      </c>
      <c r="D483" s="26" t="str">
        <f>Setup!F22</f>
        <v>B</v>
      </c>
      <c r="E483" s="188" t="s">
        <v>47</v>
      </c>
      <c r="F483" s="191">
        <v>0</v>
      </c>
      <c r="G483" s="191">
        <v>0</v>
      </c>
      <c r="H483" s="191">
        <v>0</v>
      </c>
      <c r="I483" s="191">
        <v>0</v>
      </c>
      <c r="J483" s="191">
        <v>0</v>
      </c>
      <c r="K483" s="191">
        <v>0</v>
      </c>
      <c r="L483" s="283">
        <v>0</v>
      </c>
      <c r="M483" s="168"/>
    </row>
    <row r="484" spans="1:13" ht="14.4" x14ac:dyDescent="0.3">
      <c r="A484" s="282">
        <f>Setup!A22</f>
        <v>20</v>
      </c>
      <c r="B484" s="185" t="str">
        <f>Setup!D22</f>
        <v>-</v>
      </c>
      <c r="C484" s="188" t="str">
        <f t="shared" ref="C484:C531" si="7">A484&amp;E484</f>
        <v>20Single</v>
      </c>
      <c r="D484" s="26" t="str">
        <f>Setup!F22</f>
        <v>B</v>
      </c>
      <c r="E484" s="188" t="s">
        <v>113</v>
      </c>
      <c r="F484" s="191">
        <v>0</v>
      </c>
      <c r="G484" s="191">
        <v>0</v>
      </c>
      <c r="H484" s="191">
        <v>0</v>
      </c>
      <c r="I484" s="191">
        <v>0</v>
      </c>
      <c r="J484" s="191">
        <v>0</v>
      </c>
      <c r="K484" s="191">
        <v>0</v>
      </c>
      <c r="L484" s="283">
        <v>0</v>
      </c>
      <c r="M484" s="168"/>
    </row>
    <row r="485" spans="1:13" ht="14.4" x14ac:dyDescent="0.3">
      <c r="A485" s="282">
        <f>Setup!A22</f>
        <v>20</v>
      </c>
      <c r="B485" s="185" t="str">
        <f>Setup!D22</f>
        <v>-</v>
      </c>
      <c r="C485" s="188" t="str">
        <f t="shared" si="7"/>
        <v>20Matchday</v>
      </c>
      <c r="D485" s="26" t="str">
        <f>Setup!F22</f>
        <v>B</v>
      </c>
      <c r="E485" s="188" t="s">
        <v>115</v>
      </c>
      <c r="F485" s="191">
        <v>0</v>
      </c>
      <c r="G485" s="191">
        <v>0</v>
      </c>
      <c r="H485" s="191">
        <v>0</v>
      </c>
      <c r="I485" s="191">
        <v>0</v>
      </c>
      <c r="J485" s="191">
        <v>0</v>
      </c>
      <c r="K485" s="191">
        <v>0</v>
      </c>
      <c r="L485" s="283">
        <v>0</v>
      </c>
      <c r="M485" s="168"/>
    </row>
    <row r="486" spans="1:13" ht="14.4" x14ac:dyDescent="0.3">
      <c r="A486" s="282">
        <f>Setup!A22</f>
        <v>20</v>
      </c>
      <c r="B486" s="185" t="str">
        <f>Setup!D22</f>
        <v>-</v>
      </c>
      <c r="C486" s="188" t="str">
        <f t="shared" si="7"/>
        <v>20Sponsor</v>
      </c>
      <c r="D486" s="26" t="str">
        <f>Setup!F22</f>
        <v>B</v>
      </c>
      <c r="E486" s="188" t="s">
        <v>117</v>
      </c>
      <c r="F486" s="191">
        <v>0</v>
      </c>
      <c r="G486" s="191">
        <v>0</v>
      </c>
      <c r="H486" s="191">
        <v>0</v>
      </c>
      <c r="I486" s="191">
        <v>0</v>
      </c>
      <c r="J486" s="191">
        <v>0</v>
      </c>
      <c r="K486" s="191">
        <v>0</v>
      </c>
      <c r="L486" s="283">
        <v>0</v>
      </c>
      <c r="M486" s="168"/>
    </row>
    <row r="487" spans="1:13" ht="14.4" x14ac:dyDescent="0.3">
      <c r="A487" s="282">
        <f>Setup!A22</f>
        <v>20</v>
      </c>
      <c r="B487" s="185" t="str">
        <f>Setup!D22</f>
        <v>-</v>
      </c>
      <c r="C487" s="188" t="str">
        <f t="shared" si="7"/>
        <v>20Comp</v>
      </c>
      <c r="D487" s="26" t="str">
        <f>Setup!F22</f>
        <v>B</v>
      </c>
      <c r="E487" s="188" t="s">
        <v>119</v>
      </c>
      <c r="F487" s="191">
        <v>0</v>
      </c>
      <c r="G487" s="191">
        <v>0</v>
      </c>
      <c r="H487" s="191">
        <v>0</v>
      </c>
      <c r="I487" s="191">
        <v>0</v>
      </c>
      <c r="J487" s="191">
        <v>0</v>
      </c>
      <c r="K487" s="191">
        <v>0</v>
      </c>
      <c r="L487" s="283">
        <v>0</v>
      </c>
      <c r="M487" s="168"/>
    </row>
    <row r="488" spans="1:13" ht="14.4" x14ac:dyDescent="0.3">
      <c r="A488" s="282">
        <f>Setup!A22</f>
        <v>20</v>
      </c>
      <c r="B488" s="185" t="str">
        <f>Setup!D22</f>
        <v>-</v>
      </c>
      <c r="C488" s="188" t="str">
        <f t="shared" si="7"/>
        <v>20Promo1</v>
      </c>
      <c r="D488" s="26" t="str">
        <f>Setup!F22</f>
        <v>B</v>
      </c>
      <c r="E488" s="188" t="s">
        <v>121</v>
      </c>
      <c r="F488" s="191">
        <v>0</v>
      </c>
      <c r="G488" s="191">
        <v>0</v>
      </c>
      <c r="H488" s="191">
        <v>0</v>
      </c>
      <c r="I488" s="191">
        <v>0</v>
      </c>
      <c r="J488" s="191">
        <v>0</v>
      </c>
      <c r="K488" s="191">
        <v>0</v>
      </c>
      <c r="L488" s="283">
        <v>0</v>
      </c>
      <c r="M488" s="168"/>
    </row>
    <row r="489" spans="1:13" ht="14.4" x14ac:dyDescent="0.3">
      <c r="A489" s="282">
        <f>Setup!A22</f>
        <v>20</v>
      </c>
      <c r="B489" s="185" t="str">
        <f>Setup!D22</f>
        <v>-</v>
      </c>
      <c r="C489" s="188" t="str">
        <f t="shared" si="7"/>
        <v>20Promo2</v>
      </c>
      <c r="D489" s="26" t="str">
        <f>Setup!F22</f>
        <v>B</v>
      </c>
      <c r="E489" s="188" t="s">
        <v>123</v>
      </c>
      <c r="F489" s="191">
        <v>0</v>
      </c>
      <c r="G489" s="191">
        <v>0</v>
      </c>
      <c r="H489" s="191">
        <v>0</v>
      </c>
      <c r="I489" s="191">
        <v>0</v>
      </c>
      <c r="J489" s="191">
        <v>0</v>
      </c>
      <c r="K489" s="191">
        <v>0</v>
      </c>
      <c r="L489" s="283">
        <v>0</v>
      </c>
      <c r="M489" s="168"/>
    </row>
    <row r="490" spans="1:13" ht="14.4" x14ac:dyDescent="0.3">
      <c r="A490" s="282">
        <f>Setup!A22</f>
        <v>20</v>
      </c>
      <c r="B490" s="185" t="str">
        <f>Setup!D22</f>
        <v>-</v>
      </c>
      <c r="C490" s="188" t="str">
        <f t="shared" si="7"/>
        <v>20Promo3</v>
      </c>
      <c r="D490" s="26" t="str">
        <f>Setup!F22</f>
        <v>B</v>
      </c>
      <c r="E490" s="188" t="s">
        <v>125</v>
      </c>
      <c r="F490" s="191">
        <v>0</v>
      </c>
      <c r="G490" s="191">
        <v>0</v>
      </c>
      <c r="H490" s="191">
        <v>0</v>
      </c>
      <c r="I490" s="191">
        <v>0</v>
      </c>
      <c r="J490" s="191">
        <v>0</v>
      </c>
      <c r="K490" s="191">
        <v>0</v>
      </c>
      <c r="L490" s="283">
        <v>0</v>
      </c>
      <c r="M490" s="168"/>
    </row>
    <row r="491" spans="1:13" thickBot="1" x14ac:dyDescent="0.35">
      <c r="A491" s="284">
        <f>Setup!A22</f>
        <v>20</v>
      </c>
      <c r="B491" s="285" t="str">
        <f>Setup!D22</f>
        <v>-</v>
      </c>
      <c r="C491" s="286" t="str">
        <f t="shared" si="7"/>
        <v>20Totals</v>
      </c>
      <c r="D491" s="287" t="str">
        <f>Setup!F22</f>
        <v>B</v>
      </c>
      <c r="E491" s="286" t="s">
        <v>151</v>
      </c>
      <c r="F491" s="288" t="s">
        <v>39</v>
      </c>
      <c r="G491" s="288" t="s">
        <v>39</v>
      </c>
      <c r="H491" s="288" t="s">
        <v>39</v>
      </c>
      <c r="I491" s="288" t="s">
        <v>39</v>
      </c>
      <c r="J491" s="288" t="s">
        <v>39</v>
      </c>
      <c r="K491" s="288" t="s">
        <v>39</v>
      </c>
      <c r="L491" s="289" t="s">
        <v>39</v>
      </c>
      <c r="M491" s="189" t="str">
        <f>VLOOKUP(A491,Setup!$A$2:$J$26,2,FALSE())</f>
        <v>-</v>
      </c>
    </row>
    <row r="492" spans="1:13" ht="14.4" x14ac:dyDescent="0.3">
      <c r="A492" s="276">
        <f>Setup!A23</f>
        <v>21</v>
      </c>
      <c r="B492" s="277" t="str">
        <f>Setup!D23</f>
        <v>-</v>
      </c>
      <c r="C492" s="278" t="str">
        <f t="shared" si="7"/>
        <v>21Season</v>
      </c>
      <c r="D492" s="279" t="str">
        <f>Setup!F23</f>
        <v>B</v>
      </c>
      <c r="E492" s="278" t="s">
        <v>110</v>
      </c>
      <c r="F492" s="280">
        <v>0</v>
      </c>
      <c r="G492" s="280">
        <v>0</v>
      </c>
      <c r="H492" s="280">
        <v>0</v>
      </c>
      <c r="I492" s="280">
        <v>0</v>
      </c>
      <c r="J492" s="280">
        <v>0</v>
      </c>
      <c r="K492" s="280">
        <v>0</v>
      </c>
      <c r="L492" s="281">
        <v>0</v>
      </c>
    </row>
    <row r="493" spans="1:13" ht="14.4" x14ac:dyDescent="0.3">
      <c r="A493" s="282">
        <f>Setup!A23</f>
        <v>21</v>
      </c>
      <c r="B493" s="185" t="str">
        <f>Setup!D23</f>
        <v>-</v>
      </c>
      <c r="C493" s="188" t="str">
        <f t="shared" si="7"/>
        <v>21Group</v>
      </c>
      <c r="D493" s="26" t="str">
        <f>Setup!F23</f>
        <v>B</v>
      </c>
      <c r="E493" s="188" t="s">
        <v>47</v>
      </c>
      <c r="F493" s="191">
        <v>0</v>
      </c>
      <c r="G493" s="191">
        <v>0</v>
      </c>
      <c r="H493" s="191">
        <v>0</v>
      </c>
      <c r="I493" s="191">
        <v>0</v>
      </c>
      <c r="J493" s="191">
        <v>0</v>
      </c>
      <c r="K493" s="191">
        <v>0</v>
      </c>
      <c r="L493" s="283">
        <v>0</v>
      </c>
    </row>
    <row r="494" spans="1:13" ht="14.4" x14ac:dyDescent="0.3">
      <c r="A494" s="282">
        <f>Setup!A23</f>
        <v>21</v>
      </c>
      <c r="B494" s="185" t="str">
        <f>Setup!D23</f>
        <v>-</v>
      </c>
      <c r="C494" s="188" t="str">
        <f t="shared" si="7"/>
        <v>21Single</v>
      </c>
      <c r="D494" s="26" t="str">
        <f>Setup!F23</f>
        <v>B</v>
      </c>
      <c r="E494" s="188" t="s">
        <v>113</v>
      </c>
      <c r="F494" s="191">
        <v>0</v>
      </c>
      <c r="G494" s="191">
        <v>0</v>
      </c>
      <c r="H494" s="191">
        <v>0</v>
      </c>
      <c r="I494" s="191">
        <v>0</v>
      </c>
      <c r="J494" s="191">
        <v>0</v>
      </c>
      <c r="K494" s="191">
        <v>0</v>
      </c>
      <c r="L494" s="283">
        <v>0</v>
      </c>
    </row>
    <row r="495" spans="1:13" ht="14.4" x14ac:dyDescent="0.3">
      <c r="A495" s="282">
        <f>Setup!A23</f>
        <v>21</v>
      </c>
      <c r="B495" s="185" t="str">
        <f>Setup!D23</f>
        <v>-</v>
      </c>
      <c r="C495" s="188" t="str">
        <f t="shared" si="7"/>
        <v>21Matchday</v>
      </c>
      <c r="D495" s="26" t="str">
        <f>Setup!F23</f>
        <v>B</v>
      </c>
      <c r="E495" s="188" t="s">
        <v>115</v>
      </c>
      <c r="F495" s="191">
        <v>0</v>
      </c>
      <c r="G495" s="191">
        <v>0</v>
      </c>
      <c r="H495" s="191">
        <v>0</v>
      </c>
      <c r="I495" s="191">
        <v>0</v>
      </c>
      <c r="J495" s="191">
        <v>0</v>
      </c>
      <c r="K495" s="191">
        <v>0</v>
      </c>
      <c r="L495" s="283">
        <v>0</v>
      </c>
    </row>
    <row r="496" spans="1:13" ht="14.4" x14ac:dyDescent="0.3">
      <c r="A496" s="282">
        <f>Setup!A23</f>
        <v>21</v>
      </c>
      <c r="B496" s="185" t="str">
        <f>Setup!D23</f>
        <v>-</v>
      </c>
      <c r="C496" s="188" t="str">
        <f t="shared" si="7"/>
        <v>21Sponsor</v>
      </c>
      <c r="D496" s="26" t="str">
        <f>Setup!F23</f>
        <v>B</v>
      </c>
      <c r="E496" s="188" t="s">
        <v>117</v>
      </c>
      <c r="F496" s="191">
        <v>0</v>
      </c>
      <c r="G496" s="191">
        <v>0</v>
      </c>
      <c r="H496" s="191">
        <v>0</v>
      </c>
      <c r="I496" s="191">
        <v>0</v>
      </c>
      <c r="J496" s="191">
        <v>0</v>
      </c>
      <c r="K496" s="191">
        <v>0</v>
      </c>
      <c r="L496" s="283">
        <v>0</v>
      </c>
    </row>
    <row r="497" spans="1:13" ht="14.4" x14ac:dyDescent="0.3">
      <c r="A497" s="282">
        <f>Setup!A23</f>
        <v>21</v>
      </c>
      <c r="B497" s="185" t="str">
        <f>Setup!D23</f>
        <v>-</v>
      </c>
      <c r="C497" s="188" t="str">
        <f t="shared" si="7"/>
        <v>21Comp</v>
      </c>
      <c r="D497" s="26" t="str">
        <f>Setup!F23</f>
        <v>B</v>
      </c>
      <c r="E497" s="188" t="s">
        <v>119</v>
      </c>
      <c r="F497" s="191">
        <v>0</v>
      </c>
      <c r="G497" s="191">
        <v>0</v>
      </c>
      <c r="H497" s="191">
        <v>0</v>
      </c>
      <c r="I497" s="191">
        <v>0</v>
      </c>
      <c r="J497" s="191">
        <v>0</v>
      </c>
      <c r="K497" s="191">
        <v>0</v>
      </c>
      <c r="L497" s="283">
        <v>0</v>
      </c>
    </row>
    <row r="498" spans="1:13" ht="14.4" x14ac:dyDescent="0.3">
      <c r="A498" s="282">
        <f>Setup!A23</f>
        <v>21</v>
      </c>
      <c r="B498" s="185" t="str">
        <f>Setup!D23</f>
        <v>-</v>
      </c>
      <c r="C498" s="188" t="str">
        <f t="shared" si="7"/>
        <v>21Promo1</v>
      </c>
      <c r="D498" s="26" t="str">
        <f>Setup!F23</f>
        <v>B</v>
      </c>
      <c r="E498" s="188" t="s">
        <v>121</v>
      </c>
      <c r="F498" s="191">
        <v>0</v>
      </c>
      <c r="G498" s="191">
        <v>0</v>
      </c>
      <c r="H498" s="191">
        <v>0</v>
      </c>
      <c r="I498" s="191">
        <v>0</v>
      </c>
      <c r="J498" s="191">
        <v>0</v>
      </c>
      <c r="K498" s="191">
        <v>0</v>
      </c>
      <c r="L498" s="283">
        <v>0</v>
      </c>
    </row>
    <row r="499" spans="1:13" ht="14.4" x14ac:dyDescent="0.3">
      <c r="A499" s="282">
        <f>Setup!A23</f>
        <v>21</v>
      </c>
      <c r="B499" s="185" t="str">
        <f>Setup!D23</f>
        <v>-</v>
      </c>
      <c r="C499" s="188" t="str">
        <f t="shared" si="7"/>
        <v>21Promo2</v>
      </c>
      <c r="D499" s="26" t="str">
        <f>Setup!F23</f>
        <v>B</v>
      </c>
      <c r="E499" s="188" t="s">
        <v>123</v>
      </c>
      <c r="F499" s="191">
        <v>0</v>
      </c>
      <c r="G499" s="191">
        <v>0</v>
      </c>
      <c r="H499" s="191">
        <v>0</v>
      </c>
      <c r="I499" s="191">
        <v>0</v>
      </c>
      <c r="J499" s="191">
        <v>0</v>
      </c>
      <c r="K499" s="191">
        <v>0</v>
      </c>
      <c r="L499" s="283">
        <v>0</v>
      </c>
    </row>
    <row r="500" spans="1:13" ht="14.4" x14ac:dyDescent="0.3">
      <c r="A500" s="282">
        <f>Setup!A23</f>
        <v>21</v>
      </c>
      <c r="B500" s="185" t="str">
        <f>Setup!D23</f>
        <v>-</v>
      </c>
      <c r="C500" s="188" t="str">
        <f t="shared" si="7"/>
        <v>21Promo3</v>
      </c>
      <c r="D500" s="26" t="str">
        <f>Setup!F23</f>
        <v>B</v>
      </c>
      <c r="E500" s="188" t="s">
        <v>125</v>
      </c>
      <c r="F500" s="191">
        <v>0</v>
      </c>
      <c r="G500" s="191">
        <v>0</v>
      </c>
      <c r="H500" s="191">
        <v>0</v>
      </c>
      <c r="I500" s="191">
        <v>0</v>
      </c>
      <c r="J500" s="191">
        <v>0</v>
      </c>
      <c r="K500" s="191">
        <v>0</v>
      </c>
      <c r="L500" s="283">
        <v>0</v>
      </c>
    </row>
    <row r="501" spans="1:13" thickBot="1" x14ac:dyDescent="0.35">
      <c r="A501" s="284">
        <f>Setup!A23</f>
        <v>21</v>
      </c>
      <c r="B501" s="285" t="str">
        <f>Setup!D23</f>
        <v>-</v>
      </c>
      <c r="C501" s="286" t="str">
        <f t="shared" si="7"/>
        <v>21Totals</v>
      </c>
      <c r="D501" s="287" t="str">
        <f>Setup!F23</f>
        <v>B</v>
      </c>
      <c r="E501" s="286" t="s">
        <v>151</v>
      </c>
      <c r="F501" s="288" t="s">
        <v>39</v>
      </c>
      <c r="G501" s="288" t="s">
        <v>39</v>
      </c>
      <c r="H501" s="288" t="s">
        <v>39</v>
      </c>
      <c r="I501" s="288" t="s">
        <v>39</v>
      </c>
      <c r="J501" s="288" t="s">
        <v>39</v>
      </c>
      <c r="K501" s="288" t="s">
        <v>39</v>
      </c>
      <c r="L501" s="289" t="s">
        <v>39</v>
      </c>
      <c r="M501" s="189" t="str">
        <f>VLOOKUP(A501,Setup!$A$2:$J$26,2,FALSE())</f>
        <v>-</v>
      </c>
    </row>
    <row r="502" spans="1:13" ht="14.4" x14ac:dyDescent="0.3">
      <c r="A502" s="276">
        <f>Setup!A24</f>
        <v>22</v>
      </c>
      <c r="B502" s="277" t="str">
        <f>Setup!D24</f>
        <v>-</v>
      </c>
      <c r="C502" s="278" t="str">
        <f t="shared" si="7"/>
        <v>22Season</v>
      </c>
      <c r="D502" s="279" t="str">
        <f>Setup!F24</f>
        <v>B</v>
      </c>
      <c r="E502" s="278" t="s">
        <v>110</v>
      </c>
      <c r="F502" s="280">
        <v>0</v>
      </c>
      <c r="G502" s="280">
        <v>0</v>
      </c>
      <c r="H502" s="280">
        <v>0</v>
      </c>
      <c r="I502" s="280">
        <v>0</v>
      </c>
      <c r="J502" s="280">
        <v>0</v>
      </c>
      <c r="K502" s="280">
        <v>0</v>
      </c>
      <c r="L502" s="281">
        <v>0</v>
      </c>
    </row>
    <row r="503" spans="1:13" ht="14.4" x14ac:dyDescent="0.3">
      <c r="A503" s="282">
        <f>Setup!A24</f>
        <v>22</v>
      </c>
      <c r="B503" s="185" t="str">
        <f>Setup!D24</f>
        <v>-</v>
      </c>
      <c r="C503" s="188" t="str">
        <f t="shared" si="7"/>
        <v>22Group</v>
      </c>
      <c r="D503" s="26" t="str">
        <f>Setup!F24</f>
        <v>B</v>
      </c>
      <c r="E503" s="188" t="s">
        <v>47</v>
      </c>
      <c r="F503" s="191">
        <v>0</v>
      </c>
      <c r="G503" s="191">
        <v>0</v>
      </c>
      <c r="H503" s="191">
        <v>0</v>
      </c>
      <c r="I503" s="191">
        <v>0</v>
      </c>
      <c r="J503" s="191">
        <v>0</v>
      </c>
      <c r="K503" s="191">
        <v>0</v>
      </c>
      <c r="L503" s="283">
        <v>0</v>
      </c>
    </row>
    <row r="504" spans="1:13" ht="14.4" x14ac:dyDescent="0.3">
      <c r="A504" s="282">
        <f>Setup!A24</f>
        <v>22</v>
      </c>
      <c r="B504" s="185" t="str">
        <f>Setup!D24</f>
        <v>-</v>
      </c>
      <c r="C504" s="188" t="str">
        <f t="shared" si="7"/>
        <v>22Single</v>
      </c>
      <c r="D504" s="26" t="str">
        <f>Setup!F24</f>
        <v>B</v>
      </c>
      <c r="E504" s="188" t="s">
        <v>113</v>
      </c>
      <c r="F504" s="191">
        <v>0</v>
      </c>
      <c r="G504" s="191">
        <v>0</v>
      </c>
      <c r="H504" s="191">
        <v>0</v>
      </c>
      <c r="I504" s="191">
        <v>0</v>
      </c>
      <c r="J504" s="191">
        <v>0</v>
      </c>
      <c r="K504" s="191">
        <v>0</v>
      </c>
      <c r="L504" s="283">
        <v>0</v>
      </c>
    </row>
    <row r="505" spans="1:13" ht="14.4" x14ac:dyDescent="0.3">
      <c r="A505" s="282">
        <f>Setup!A24</f>
        <v>22</v>
      </c>
      <c r="B505" s="185" t="str">
        <f>Setup!D24</f>
        <v>-</v>
      </c>
      <c r="C505" s="188" t="str">
        <f t="shared" si="7"/>
        <v>22Matchday</v>
      </c>
      <c r="D505" s="26" t="str">
        <f>Setup!F24</f>
        <v>B</v>
      </c>
      <c r="E505" s="188" t="s">
        <v>115</v>
      </c>
      <c r="F505" s="191">
        <v>0</v>
      </c>
      <c r="G505" s="191">
        <v>0</v>
      </c>
      <c r="H505" s="191">
        <v>0</v>
      </c>
      <c r="I505" s="191">
        <v>0</v>
      </c>
      <c r="J505" s="191">
        <v>0</v>
      </c>
      <c r="K505" s="191">
        <v>0</v>
      </c>
      <c r="L505" s="283">
        <v>0</v>
      </c>
    </row>
    <row r="506" spans="1:13" ht="14.4" x14ac:dyDescent="0.3">
      <c r="A506" s="282">
        <f>Setup!A24</f>
        <v>22</v>
      </c>
      <c r="B506" s="185" t="str">
        <f>Setup!D24</f>
        <v>-</v>
      </c>
      <c r="C506" s="188" t="str">
        <f t="shared" si="7"/>
        <v>22Sponsor</v>
      </c>
      <c r="D506" s="26" t="str">
        <f>Setup!F24</f>
        <v>B</v>
      </c>
      <c r="E506" s="188" t="s">
        <v>117</v>
      </c>
      <c r="F506" s="191">
        <v>0</v>
      </c>
      <c r="G506" s="191">
        <v>0</v>
      </c>
      <c r="H506" s="191">
        <v>0</v>
      </c>
      <c r="I506" s="191">
        <v>0</v>
      </c>
      <c r="J506" s="191">
        <v>0</v>
      </c>
      <c r="K506" s="191">
        <v>0</v>
      </c>
      <c r="L506" s="283">
        <v>0</v>
      </c>
    </row>
    <row r="507" spans="1:13" ht="14.4" x14ac:dyDescent="0.3">
      <c r="A507" s="282">
        <f>Setup!A24</f>
        <v>22</v>
      </c>
      <c r="B507" s="185" t="str">
        <f>Setup!D24</f>
        <v>-</v>
      </c>
      <c r="C507" s="188" t="str">
        <f t="shared" si="7"/>
        <v>22Comp</v>
      </c>
      <c r="D507" s="26" t="str">
        <f>Setup!F24</f>
        <v>B</v>
      </c>
      <c r="E507" s="188" t="s">
        <v>119</v>
      </c>
      <c r="F507" s="191">
        <v>0</v>
      </c>
      <c r="G507" s="191">
        <v>0</v>
      </c>
      <c r="H507" s="191">
        <v>0</v>
      </c>
      <c r="I507" s="191">
        <v>0</v>
      </c>
      <c r="J507" s="191">
        <v>0</v>
      </c>
      <c r="K507" s="191">
        <v>0</v>
      </c>
      <c r="L507" s="283">
        <v>0</v>
      </c>
    </row>
    <row r="508" spans="1:13" ht="14.4" x14ac:dyDescent="0.3">
      <c r="A508" s="282">
        <f>Setup!A24</f>
        <v>22</v>
      </c>
      <c r="B508" s="185" t="str">
        <f>Setup!D24</f>
        <v>-</v>
      </c>
      <c r="C508" s="188" t="str">
        <f t="shared" si="7"/>
        <v>22Promo1</v>
      </c>
      <c r="D508" s="26" t="str">
        <f>Setup!F24</f>
        <v>B</v>
      </c>
      <c r="E508" s="188" t="s">
        <v>121</v>
      </c>
      <c r="F508" s="191">
        <v>0</v>
      </c>
      <c r="G508" s="191">
        <v>0</v>
      </c>
      <c r="H508" s="191">
        <v>0</v>
      </c>
      <c r="I508" s="191">
        <v>0</v>
      </c>
      <c r="J508" s="191">
        <v>0</v>
      </c>
      <c r="K508" s="191">
        <v>0</v>
      </c>
      <c r="L508" s="283">
        <v>0</v>
      </c>
    </row>
    <row r="509" spans="1:13" ht="14.4" x14ac:dyDescent="0.3">
      <c r="A509" s="282">
        <f>Setup!A24</f>
        <v>22</v>
      </c>
      <c r="B509" s="185" t="str">
        <f>Setup!D24</f>
        <v>-</v>
      </c>
      <c r="C509" s="188" t="str">
        <f t="shared" si="7"/>
        <v>22Promo2</v>
      </c>
      <c r="D509" s="26" t="str">
        <f>Setup!F24</f>
        <v>B</v>
      </c>
      <c r="E509" s="188" t="s">
        <v>123</v>
      </c>
      <c r="F509" s="191">
        <v>0</v>
      </c>
      <c r="G509" s="191">
        <v>0</v>
      </c>
      <c r="H509" s="191">
        <v>0</v>
      </c>
      <c r="I509" s="191">
        <v>0</v>
      </c>
      <c r="J509" s="191">
        <v>0</v>
      </c>
      <c r="K509" s="191">
        <v>0</v>
      </c>
      <c r="L509" s="283">
        <v>0</v>
      </c>
    </row>
    <row r="510" spans="1:13" ht="14.4" x14ac:dyDescent="0.3">
      <c r="A510" s="282">
        <f>Setup!A24</f>
        <v>22</v>
      </c>
      <c r="B510" s="185" t="str">
        <f>Setup!D24</f>
        <v>-</v>
      </c>
      <c r="C510" s="188" t="str">
        <f t="shared" si="7"/>
        <v>22Promo3</v>
      </c>
      <c r="D510" s="26" t="str">
        <f>Setup!F24</f>
        <v>B</v>
      </c>
      <c r="E510" s="188" t="s">
        <v>125</v>
      </c>
      <c r="F510" s="191">
        <v>0</v>
      </c>
      <c r="G510" s="191">
        <v>0</v>
      </c>
      <c r="H510" s="191">
        <v>0</v>
      </c>
      <c r="I510" s="191">
        <v>0</v>
      </c>
      <c r="J510" s="191">
        <v>0</v>
      </c>
      <c r="K510" s="191">
        <v>0</v>
      </c>
      <c r="L510" s="283">
        <v>0</v>
      </c>
    </row>
    <row r="511" spans="1:13" thickBot="1" x14ac:dyDescent="0.35">
      <c r="A511" s="284">
        <f>Setup!A24</f>
        <v>22</v>
      </c>
      <c r="B511" s="285" t="str">
        <f>Setup!D24</f>
        <v>-</v>
      </c>
      <c r="C511" s="286" t="str">
        <f t="shared" si="7"/>
        <v>22Totals</v>
      </c>
      <c r="D511" s="287" t="str">
        <f>Setup!F24</f>
        <v>B</v>
      </c>
      <c r="E511" s="286" t="s">
        <v>151</v>
      </c>
      <c r="F511" s="288" t="s">
        <v>39</v>
      </c>
      <c r="G511" s="288" t="s">
        <v>39</v>
      </c>
      <c r="H511" s="288" t="s">
        <v>39</v>
      </c>
      <c r="I511" s="288" t="s">
        <v>39</v>
      </c>
      <c r="J511" s="288" t="s">
        <v>39</v>
      </c>
      <c r="K511" s="288" t="s">
        <v>39</v>
      </c>
      <c r="L511" s="289" t="s">
        <v>39</v>
      </c>
      <c r="M511" s="189" t="str">
        <f>VLOOKUP(A511,Setup!$A$2:$J$26,2,FALSE())</f>
        <v>-</v>
      </c>
    </row>
    <row r="512" spans="1:13" ht="14.4" x14ac:dyDescent="0.3">
      <c r="A512" s="276">
        <f>Setup!A25</f>
        <v>23</v>
      </c>
      <c r="B512" s="277" t="str">
        <f>Setup!D25</f>
        <v>-</v>
      </c>
      <c r="C512" s="278" t="str">
        <f t="shared" si="7"/>
        <v>23Season</v>
      </c>
      <c r="D512" s="279" t="str">
        <f>Setup!F25</f>
        <v>B</v>
      </c>
      <c r="E512" s="278" t="s">
        <v>110</v>
      </c>
      <c r="F512" s="280">
        <v>0</v>
      </c>
      <c r="G512" s="280">
        <v>0</v>
      </c>
      <c r="H512" s="280">
        <v>0</v>
      </c>
      <c r="I512" s="280">
        <v>0</v>
      </c>
      <c r="J512" s="280">
        <v>0</v>
      </c>
      <c r="K512" s="280">
        <v>0</v>
      </c>
      <c r="L512" s="281">
        <v>0</v>
      </c>
    </row>
    <row r="513" spans="1:13" ht="14.4" x14ac:dyDescent="0.3">
      <c r="A513" s="282">
        <f>Setup!A25</f>
        <v>23</v>
      </c>
      <c r="B513" s="185" t="str">
        <f>Setup!D25</f>
        <v>-</v>
      </c>
      <c r="C513" s="188" t="str">
        <f t="shared" si="7"/>
        <v>23Group</v>
      </c>
      <c r="D513" s="26" t="str">
        <f>Setup!F25</f>
        <v>B</v>
      </c>
      <c r="E513" s="188" t="s">
        <v>47</v>
      </c>
      <c r="F513" s="191">
        <v>0</v>
      </c>
      <c r="G513" s="191">
        <v>0</v>
      </c>
      <c r="H513" s="191">
        <v>0</v>
      </c>
      <c r="I513" s="191">
        <v>0</v>
      </c>
      <c r="J513" s="191">
        <v>0</v>
      </c>
      <c r="K513" s="191">
        <v>0</v>
      </c>
      <c r="L513" s="283">
        <v>0</v>
      </c>
    </row>
    <row r="514" spans="1:13" ht="14.4" x14ac:dyDescent="0.3">
      <c r="A514" s="282">
        <f>Setup!A25</f>
        <v>23</v>
      </c>
      <c r="B514" s="185" t="str">
        <f>Setup!D25</f>
        <v>-</v>
      </c>
      <c r="C514" s="188" t="str">
        <f t="shared" si="7"/>
        <v>23Single</v>
      </c>
      <c r="D514" s="26" t="str">
        <f>Setup!F25</f>
        <v>B</v>
      </c>
      <c r="E514" s="188" t="s">
        <v>113</v>
      </c>
      <c r="F514" s="191">
        <v>0</v>
      </c>
      <c r="G514" s="191">
        <v>0</v>
      </c>
      <c r="H514" s="191">
        <v>0</v>
      </c>
      <c r="I514" s="191">
        <v>0</v>
      </c>
      <c r="J514" s="191">
        <v>0</v>
      </c>
      <c r="K514" s="191">
        <v>0</v>
      </c>
      <c r="L514" s="283">
        <v>0</v>
      </c>
    </row>
    <row r="515" spans="1:13" ht="14.4" x14ac:dyDescent="0.3">
      <c r="A515" s="282">
        <f>Setup!A25</f>
        <v>23</v>
      </c>
      <c r="B515" s="185" t="str">
        <f>Setup!D25</f>
        <v>-</v>
      </c>
      <c r="C515" s="188" t="str">
        <f t="shared" si="7"/>
        <v>23Matchday</v>
      </c>
      <c r="D515" s="26" t="str">
        <f>Setup!F25</f>
        <v>B</v>
      </c>
      <c r="E515" s="188" t="s">
        <v>115</v>
      </c>
      <c r="F515" s="191">
        <v>0</v>
      </c>
      <c r="G515" s="191">
        <v>0</v>
      </c>
      <c r="H515" s="191">
        <v>0</v>
      </c>
      <c r="I515" s="191">
        <v>0</v>
      </c>
      <c r="J515" s="191">
        <v>0</v>
      </c>
      <c r="K515" s="191">
        <v>0</v>
      </c>
      <c r="L515" s="283">
        <v>0</v>
      </c>
    </row>
    <row r="516" spans="1:13" ht="14.4" x14ac:dyDescent="0.3">
      <c r="A516" s="282">
        <f>Setup!A25</f>
        <v>23</v>
      </c>
      <c r="B516" s="185" t="str">
        <f>Setup!D25</f>
        <v>-</v>
      </c>
      <c r="C516" s="188" t="str">
        <f t="shared" si="7"/>
        <v>23Sponsor</v>
      </c>
      <c r="D516" s="26" t="str">
        <f>Setup!F25</f>
        <v>B</v>
      </c>
      <c r="E516" s="188" t="s">
        <v>117</v>
      </c>
      <c r="F516" s="191">
        <v>0</v>
      </c>
      <c r="G516" s="191">
        <v>0</v>
      </c>
      <c r="H516" s="191">
        <v>0</v>
      </c>
      <c r="I516" s="191">
        <v>0</v>
      </c>
      <c r="J516" s="191">
        <v>0</v>
      </c>
      <c r="K516" s="191">
        <v>0</v>
      </c>
      <c r="L516" s="283">
        <v>0</v>
      </c>
    </row>
    <row r="517" spans="1:13" ht="14.4" x14ac:dyDescent="0.3">
      <c r="A517" s="282">
        <f>Setup!A25</f>
        <v>23</v>
      </c>
      <c r="B517" s="185" t="str">
        <f>Setup!D25</f>
        <v>-</v>
      </c>
      <c r="C517" s="188" t="str">
        <f t="shared" si="7"/>
        <v>23Comp</v>
      </c>
      <c r="D517" s="26" t="str">
        <f>Setup!F25</f>
        <v>B</v>
      </c>
      <c r="E517" s="188" t="s">
        <v>119</v>
      </c>
      <c r="F517" s="191">
        <v>0</v>
      </c>
      <c r="G517" s="191">
        <v>0</v>
      </c>
      <c r="H517" s="191">
        <v>0</v>
      </c>
      <c r="I517" s="191">
        <v>0</v>
      </c>
      <c r="J517" s="191">
        <v>0</v>
      </c>
      <c r="K517" s="191">
        <v>0</v>
      </c>
      <c r="L517" s="283">
        <v>0</v>
      </c>
    </row>
    <row r="518" spans="1:13" ht="14.4" x14ac:dyDescent="0.3">
      <c r="A518" s="282">
        <f>Setup!A25</f>
        <v>23</v>
      </c>
      <c r="B518" s="185" t="str">
        <f>Setup!D25</f>
        <v>-</v>
      </c>
      <c r="C518" s="188" t="str">
        <f t="shared" si="7"/>
        <v>23Promo1</v>
      </c>
      <c r="D518" s="26" t="str">
        <f>Setup!F25</f>
        <v>B</v>
      </c>
      <c r="E518" s="188" t="s">
        <v>121</v>
      </c>
      <c r="F518" s="191">
        <v>0</v>
      </c>
      <c r="G518" s="191">
        <v>0</v>
      </c>
      <c r="H518" s="191">
        <v>0</v>
      </c>
      <c r="I518" s="191">
        <v>0</v>
      </c>
      <c r="J518" s="191">
        <v>0</v>
      </c>
      <c r="K518" s="191">
        <v>0</v>
      </c>
      <c r="L518" s="283">
        <v>0</v>
      </c>
    </row>
    <row r="519" spans="1:13" ht="14.4" x14ac:dyDescent="0.3">
      <c r="A519" s="282">
        <f>Setup!A25</f>
        <v>23</v>
      </c>
      <c r="B519" s="185" t="str">
        <f>Setup!D25</f>
        <v>-</v>
      </c>
      <c r="C519" s="188" t="str">
        <f t="shared" si="7"/>
        <v>23Promo2</v>
      </c>
      <c r="D519" s="26" t="str">
        <f>Setup!F25</f>
        <v>B</v>
      </c>
      <c r="E519" s="188" t="s">
        <v>123</v>
      </c>
      <c r="F519" s="191">
        <v>0</v>
      </c>
      <c r="G519" s="191">
        <v>0</v>
      </c>
      <c r="H519" s="191">
        <v>0</v>
      </c>
      <c r="I519" s="191">
        <v>0</v>
      </c>
      <c r="J519" s="191">
        <v>0</v>
      </c>
      <c r="K519" s="191">
        <v>0</v>
      </c>
      <c r="L519" s="283">
        <v>0</v>
      </c>
    </row>
    <row r="520" spans="1:13" ht="14.4" x14ac:dyDescent="0.3">
      <c r="A520" s="282">
        <f>Setup!A25</f>
        <v>23</v>
      </c>
      <c r="B520" s="185" t="str">
        <f>Setup!D25</f>
        <v>-</v>
      </c>
      <c r="C520" s="188" t="str">
        <f t="shared" si="7"/>
        <v>23Promo3</v>
      </c>
      <c r="D520" s="26" t="str">
        <f>Setup!F25</f>
        <v>B</v>
      </c>
      <c r="E520" s="188" t="s">
        <v>125</v>
      </c>
      <c r="F520" s="191">
        <v>0</v>
      </c>
      <c r="G520" s="191">
        <v>0</v>
      </c>
      <c r="H520" s="191">
        <v>0</v>
      </c>
      <c r="I520" s="191">
        <v>0</v>
      </c>
      <c r="J520" s="191">
        <v>0</v>
      </c>
      <c r="K520" s="191">
        <v>0</v>
      </c>
      <c r="L520" s="283">
        <v>0</v>
      </c>
    </row>
    <row r="521" spans="1:13" thickBot="1" x14ac:dyDescent="0.35">
      <c r="A521" s="284">
        <f>Setup!A25</f>
        <v>23</v>
      </c>
      <c r="B521" s="285" t="str">
        <f>Setup!D25</f>
        <v>-</v>
      </c>
      <c r="C521" s="286" t="str">
        <f t="shared" si="7"/>
        <v>23Totals</v>
      </c>
      <c r="D521" s="287" t="str">
        <f>Setup!F25</f>
        <v>B</v>
      </c>
      <c r="E521" s="286" t="s">
        <v>151</v>
      </c>
      <c r="F521" s="288" t="s">
        <v>39</v>
      </c>
      <c r="G521" s="288" t="s">
        <v>39</v>
      </c>
      <c r="H521" s="288" t="s">
        <v>39</v>
      </c>
      <c r="I521" s="288" t="s">
        <v>39</v>
      </c>
      <c r="J521" s="288" t="s">
        <v>39</v>
      </c>
      <c r="K521" s="288" t="s">
        <v>39</v>
      </c>
      <c r="L521" s="289" t="s">
        <v>39</v>
      </c>
      <c r="M521" s="189" t="str">
        <f>VLOOKUP(A521,Setup!$A$2:$J$26,2,FALSE())</f>
        <v>-</v>
      </c>
    </row>
    <row r="522" spans="1:13" ht="14.4" x14ac:dyDescent="0.3">
      <c r="A522" s="276">
        <f>Setup!A26</f>
        <v>24</v>
      </c>
      <c r="B522" s="277" t="str">
        <f>Setup!D26</f>
        <v>-</v>
      </c>
      <c r="C522" s="278" t="str">
        <f t="shared" si="7"/>
        <v>24Season</v>
      </c>
      <c r="D522" s="279" t="str">
        <f>Setup!F26</f>
        <v>B</v>
      </c>
      <c r="E522" s="278" t="s">
        <v>110</v>
      </c>
      <c r="F522" s="280">
        <v>0</v>
      </c>
      <c r="G522" s="280">
        <v>0</v>
      </c>
      <c r="H522" s="280">
        <v>0</v>
      </c>
      <c r="I522" s="280">
        <v>0</v>
      </c>
      <c r="J522" s="280">
        <v>0</v>
      </c>
      <c r="K522" s="280">
        <v>0</v>
      </c>
      <c r="L522" s="281">
        <v>0</v>
      </c>
    </row>
    <row r="523" spans="1:13" ht="14.4" x14ac:dyDescent="0.3">
      <c r="A523" s="282">
        <f>Setup!A26</f>
        <v>24</v>
      </c>
      <c r="B523" s="185" t="str">
        <f>Setup!D26</f>
        <v>-</v>
      </c>
      <c r="C523" s="188" t="str">
        <f t="shared" si="7"/>
        <v>24Group</v>
      </c>
      <c r="D523" s="26" t="str">
        <f>Setup!F26</f>
        <v>B</v>
      </c>
      <c r="E523" s="188" t="s">
        <v>47</v>
      </c>
      <c r="F523" s="191">
        <v>0</v>
      </c>
      <c r="G523" s="191">
        <v>0</v>
      </c>
      <c r="H523" s="191">
        <v>0</v>
      </c>
      <c r="I523" s="191">
        <v>0</v>
      </c>
      <c r="J523" s="191">
        <v>0</v>
      </c>
      <c r="K523" s="191">
        <v>0</v>
      </c>
      <c r="L523" s="283">
        <v>0</v>
      </c>
    </row>
    <row r="524" spans="1:13" ht="14.4" x14ac:dyDescent="0.3">
      <c r="A524" s="282">
        <f>Setup!A26</f>
        <v>24</v>
      </c>
      <c r="B524" s="185" t="str">
        <f>Setup!D26</f>
        <v>-</v>
      </c>
      <c r="C524" s="188" t="str">
        <f t="shared" si="7"/>
        <v>24Single</v>
      </c>
      <c r="D524" s="26" t="str">
        <f>Setup!F26</f>
        <v>B</v>
      </c>
      <c r="E524" s="188" t="s">
        <v>113</v>
      </c>
      <c r="F524" s="191">
        <v>0</v>
      </c>
      <c r="G524" s="191">
        <v>0</v>
      </c>
      <c r="H524" s="191">
        <v>0</v>
      </c>
      <c r="I524" s="191">
        <v>0</v>
      </c>
      <c r="J524" s="191">
        <v>0</v>
      </c>
      <c r="K524" s="191">
        <v>0</v>
      </c>
      <c r="L524" s="283">
        <v>0</v>
      </c>
    </row>
    <row r="525" spans="1:13" ht="14.4" x14ac:dyDescent="0.3">
      <c r="A525" s="282">
        <f>Setup!A26</f>
        <v>24</v>
      </c>
      <c r="B525" s="185" t="str">
        <f>Setup!D26</f>
        <v>-</v>
      </c>
      <c r="C525" s="188" t="str">
        <f t="shared" si="7"/>
        <v>24Matchday</v>
      </c>
      <c r="D525" s="26" t="str">
        <f>Setup!F26</f>
        <v>B</v>
      </c>
      <c r="E525" s="188" t="s">
        <v>115</v>
      </c>
      <c r="F525" s="191">
        <v>0</v>
      </c>
      <c r="G525" s="191">
        <v>0</v>
      </c>
      <c r="H525" s="191">
        <v>0</v>
      </c>
      <c r="I525" s="191">
        <v>0</v>
      </c>
      <c r="J525" s="191">
        <v>0</v>
      </c>
      <c r="K525" s="191">
        <v>0</v>
      </c>
      <c r="L525" s="283">
        <v>0</v>
      </c>
    </row>
    <row r="526" spans="1:13" ht="14.4" x14ac:dyDescent="0.3">
      <c r="A526" s="282">
        <f>Setup!A26</f>
        <v>24</v>
      </c>
      <c r="B526" s="185" t="str">
        <f>Setup!D26</f>
        <v>-</v>
      </c>
      <c r="C526" s="188" t="str">
        <f t="shared" si="7"/>
        <v>24Sponsor</v>
      </c>
      <c r="D526" s="26" t="str">
        <f>Setup!F26</f>
        <v>B</v>
      </c>
      <c r="E526" s="188" t="s">
        <v>117</v>
      </c>
      <c r="F526" s="191">
        <v>0</v>
      </c>
      <c r="G526" s="191">
        <v>0</v>
      </c>
      <c r="H526" s="191">
        <v>0</v>
      </c>
      <c r="I526" s="191">
        <v>0</v>
      </c>
      <c r="J526" s="191">
        <v>0</v>
      </c>
      <c r="K526" s="191">
        <v>0</v>
      </c>
      <c r="L526" s="283">
        <v>0</v>
      </c>
    </row>
    <row r="527" spans="1:13" ht="14.4" x14ac:dyDescent="0.3">
      <c r="A527" s="282">
        <f>Setup!A26</f>
        <v>24</v>
      </c>
      <c r="B527" s="185" t="str">
        <f>Setup!D26</f>
        <v>-</v>
      </c>
      <c r="C527" s="188" t="str">
        <f t="shared" si="7"/>
        <v>24Comp</v>
      </c>
      <c r="D527" s="26" t="str">
        <f>Setup!F26</f>
        <v>B</v>
      </c>
      <c r="E527" s="188" t="s">
        <v>119</v>
      </c>
      <c r="F527" s="191">
        <v>0</v>
      </c>
      <c r="G527" s="191">
        <v>0</v>
      </c>
      <c r="H527" s="191">
        <v>0</v>
      </c>
      <c r="I527" s="191">
        <v>0</v>
      </c>
      <c r="J527" s="191">
        <v>0</v>
      </c>
      <c r="K527" s="191">
        <v>0</v>
      </c>
      <c r="L527" s="283">
        <v>0</v>
      </c>
    </row>
    <row r="528" spans="1:13" ht="14.4" x14ac:dyDescent="0.3">
      <c r="A528" s="282">
        <f>Setup!A26</f>
        <v>24</v>
      </c>
      <c r="B528" s="185" t="str">
        <f>Setup!D26</f>
        <v>-</v>
      </c>
      <c r="C528" s="188" t="str">
        <f t="shared" si="7"/>
        <v>24Promo1</v>
      </c>
      <c r="D528" s="26" t="str">
        <f>Setup!F26</f>
        <v>B</v>
      </c>
      <c r="E528" s="188" t="s">
        <v>121</v>
      </c>
      <c r="F528" s="191">
        <v>0</v>
      </c>
      <c r="G528" s="191">
        <v>0</v>
      </c>
      <c r="H528" s="191">
        <v>0</v>
      </c>
      <c r="I528" s="191">
        <v>0</v>
      </c>
      <c r="J528" s="191">
        <v>0</v>
      </c>
      <c r="K528" s="191">
        <v>0</v>
      </c>
      <c r="L528" s="283">
        <v>0</v>
      </c>
    </row>
    <row r="529" spans="1:13" ht="14.4" x14ac:dyDescent="0.3">
      <c r="A529" s="282">
        <f>Setup!A26</f>
        <v>24</v>
      </c>
      <c r="B529" s="185" t="str">
        <f>Setup!D26</f>
        <v>-</v>
      </c>
      <c r="C529" s="188" t="str">
        <f t="shared" si="7"/>
        <v>24Promo2</v>
      </c>
      <c r="D529" s="26" t="str">
        <f>Setup!F26</f>
        <v>B</v>
      </c>
      <c r="E529" s="188" t="s">
        <v>123</v>
      </c>
      <c r="F529" s="191">
        <v>0</v>
      </c>
      <c r="G529" s="191">
        <v>0</v>
      </c>
      <c r="H529" s="191">
        <v>0</v>
      </c>
      <c r="I529" s="191">
        <v>0</v>
      </c>
      <c r="J529" s="191">
        <v>0</v>
      </c>
      <c r="K529" s="191">
        <v>0</v>
      </c>
      <c r="L529" s="283">
        <v>0</v>
      </c>
    </row>
    <row r="530" spans="1:13" ht="14.4" x14ac:dyDescent="0.3">
      <c r="A530" s="282">
        <f>Setup!A26</f>
        <v>24</v>
      </c>
      <c r="B530" s="185" t="str">
        <f>Setup!D26</f>
        <v>-</v>
      </c>
      <c r="C530" s="188" t="str">
        <f t="shared" si="7"/>
        <v>24Promo3</v>
      </c>
      <c r="D530" s="26" t="str">
        <f>Setup!F26</f>
        <v>B</v>
      </c>
      <c r="E530" s="188" t="s">
        <v>125</v>
      </c>
      <c r="F530" s="191">
        <v>0</v>
      </c>
      <c r="G530" s="191">
        <v>0</v>
      </c>
      <c r="H530" s="191">
        <v>0</v>
      </c>
      <c r="I530" s="191">
        <v>0</v>
      </c>
      <c r="J530" s="191">
        <v>0</v>
      </c>
      <c r="K530" s="191">
        <v>0</v>
      </c>
      <c r="L530" s="283">
        <v>0</v>
      </c>
    </row>
    <row r="531" spans="1:13" thickBot="1" x14ac:dyDescent="0.35">
      <c r="A531" s="284">
        <f>Setup!A26</f>
        <v>24</v>
      </c>
      <c r="B531" s="285" t="str">
        <f>Setup!D26</f>
        <v>-</v>
      </c>
      <c r="C531" s="286" t="str">
        <f t="shared" si="7"/>
        <v>24Totals</v>
      </c>
      <c r="D531" s="287" t="str">
        <f>Setup!F26</f>
        <v>B</v>
      </c>
      <c r="E531" s="286" t="s">
        <v>151</v>
      </c>
      <c r="F531" s="288" t="s">
        <v>39</v>
      </c>
      <c r="G531" s="288" t="s">
        <v>39</v>
      </c>
      <c r="H531" s="288" t="s">
        <v>39</v>
      </c>
      <c r="I531" s="288" t="s">
        <v>39</v>
      </c>
      <c r="J531" s="288" t="s">
        <v>39</v>
      </c>
      <c r="K531" s="288" t="s">
        <v>39</v>
      </c>
      <c r="L531" s="289" t="s">
        <v>39</v>
      </c>
      <c r="M531" s="189" t="str">
        <f>VLOOKUP(A531,Setup!$A$2:$J$26,2,FALSE())</f>
        <v>-</v>
      </c>
    </row>
  </sheetData>
  <mergeCells count="4">
    <mergeCell ref="A1:M1"/>
    <mergeCell ref="A2:M2"/>
    <mergeCell ref="A4:J4"/>
    <mergeCell ref="A47:L47"/>
  </mergeCells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W245"/>
  <sheetViews>
    <sheetView zoomScale="115" zoomScaleNormal="115" workbookViewId="0">
      <pane ySplit="2" topLeftCell="A3" activePane="bottomLeft" state="frozen"/>
      <selection pane="bottomLeft" activeCell="I3" sqref="I3"/>
    </sheetView>
  </sheetViews>
  <sheetFormatPr defaultColWidth="8.6640625" defaultRowHeight="15" customHeight="1" x14ac:dyDescent="0.3"/>
  <cols>
    <col min="1" max="3" width="10" customWidth="1"/>
    <col min="4" max="4" width="28" customWidth="1"/>
    <col min="5" max="49" width="10" customWidth="1"/>
  </cols>
  <sheetData>
    <row r="1" spans="1:49" ht="15" customHeight="1" x14ac:dyDescent="0.3">
      <c r="A1" s="228" t="s">
        <v>283</v>
      </c>
      <c r="B1" s="168"/>
      <c r="C1" s="168"/>
      <c r="D1" s="168"/>
      <c r="E1" s="168"/>
      <c r="F1" s="168"/>
      <c r="G1" s="168"/>
      <c r="H1" s="168"/>
      <c r="I1" s="228" t="s">
        <v>22</v>
      </c>
      <c r="J1" s="168"/>
      <c r="K1" s="168"/>
      <c r="L1" s="168"/>
      <c r="M1" s="168"/>
      <c r="N1" s="168"/>
      <c r="O1" s="168"/>
      <c r="P1" s="228" t="s">
        <v>23</v>
      </c>
      <c r="Q1" s="168"/>
      <c r="R1" s="168"/>
      <c r="S1" s="168"/>
      <c r="T1" s="168"/>
      <c r="U1" s="168"/>
      <c r="V1" s="168"/>
      <c r="W1" s="168"/>
      <c r="X1" s="228" t="s">
        <v>17</v>
      </c>
      <c r="Y1" s="168"/>
      <c r="Z1" s="168"/>
      <c r="AA1" s="168"/>
      <c r="AB1" s="168"/>
      <c r="AC1" s="168"/>
      <c r="AD1" s="168"/>
      <c r="AE1" s="168"/>
      <c r="AF1" s="228" t="s">
        <v>24</v>
      </c>
      <c r="AG1" s="168"/>
      <c r="AH1" s="168"/>
      <c r="AI1" s="168"/>
      <c r="AJ1" s="168"/>
      <c r="AK1" s="168"/>
      <c r="AL1" s="168"/>
      <c r="AM1" s="168"/>
      <c r="AN1" s="228" t="s">
        <v>18</v>
      </c>
      <c r="AO1" s="168"/>
      <c r="AP1" s="168"/>
      <c r="AQ1" s="168"/>
      <c r="AR1" s="168"/>
      <c r="AS1" s="168"/>
      <c r="AT1" s="168"/>
      <c r="AU1" s="168"/>
      <c r="AV1" s="228" t="s">
        <v>284</v>
      </c>
      <c r="AW1" s="168"/>
    </row>
    <row r="2" spans="1:49" ht="30" customHeight="1" x14ac:dyDescent="0.3">
      <c r="A2" s="229" t="s">
        <v>9</v>
      </c>
      <c r="B2" s="229" t="s">
        <v>10</v>
      </c>
      <c r="C2" s="229" t="s">
        <v>11</v>
      </c>
      <c r="D2" s="229" t="s">
        <v>12</v>
      </c>
      <c r="E2" s="229" t="s">
        <v>27</v>
      </c>
      <c r="F2" s="229" t="s">
        <v>13</v>
      </c>
      <c r="G2" s="229" t="s">
        <v>28</v>
      </c>
      <c r="H2" s="229" t="s">
        <v>285</v>
      </c>
      <c r="I2" s="229" t="s">
        <v>286</v>
      </c>
      <c r="J2" s="229" t="s">
        <v>287</v>
      </c>
      <c r="K2" s="229" t="s">
        <v>288</v>
      </c>
      <c r="L2" s="229" t="s">
        <v>289</v>
      </c>
      <c r="M2" s="229" t="s">
        <v>290</v>
      </c>
      <c r="N2" s="229" t="s">
        <v>291</v>
      </c>
      <c r="O2" s="229" t="s">
        <v>292</v>
      </c>
      <c r="P2" s="229" t="s">
        <v>293</v>
      </c>
      <c r="Q2" s="229" t="s">
        <v>294</v>
      </c>
      <c r="R2" s="229" t="s">
        <v>295</v>
      </c>
      <c r="S2" s="229" t="s">
        <v>296</v>
      </c>
      <c r="T2" s="229" t="s">
        <v>297</v>
      </c>
      <c r="U2" s="229" t="s">
        <v>298</v>
      </c>
      <c r="V2" s="229" t="s">
        <v>299</v>
      </c>
      <c r="W2" s="229" t="s">
        <v>300</v>
      </c>
      <c r="X2" s="229" t="s">
        <v>301</v>
      </c>
      <c r="Y2" s="229" t="s">
        <v>302</v>
      </c>
      <c r="Z2" s="229" t="s">
        <v>303</v>
      </c>
      <c r="AA2" s="229" t="s">
        <v>304</v>
      </c>
      <c r="AB2" s="229" t="s">
        <v>305</v>
      </c>
      <c r="AC2" s="229" t="s">
        <v>306</v>
      </c>
      <c r="AD2" s="229" t="s">
        <v>307</v>
      </c>
      <c r="AE2" s="229" t="s">
        <v>308</v>
      </c>
      <c r="AF2" s="229" t="s">
        <v>309</v>
      </c>
      <c r="AG2" s="229" t="s">
        <v>310</v>
      </c>
      <c r="AH2" s="229" t="s">
        <v>311</v>
      </c>
      <c r="AI2" s="229" t="s">
        <v>312</v>
      </c>
      <c r="AJ2" s="229" t="s">
        <v>313</v>
      </c>
      <c r="AK2" s="229" t="s">
        <v>314</v>
      </c>
      <c r="AL2" s="229" t="s">
        <v>315</v>
      </c>
      <c r="AM2" s="229" t="s">
        <v>316</v>
      </c>
      <c r="AN2" s="229" t="s">
        <v>317</v>
      </c>
      <c r="AO2" s="229" t="s">
        <v>318</v>
      </c>
      <c r="AP2" s="229" t="s">
        <v>319</v>
      </c>
      <c r="AQ2" s="229" t="s">
        <v>320</v>
      </c>
      <c r="AR2" s="229" t="s">
        <v>321</v>
      </c>
      <c r="AS2" s="229" t="s">
        <v>322</v>
      </c>
      <c r="AT2" s="229" t="s">
        <v>323</v>
      </c>
      <c r="AU2" s="229" t="s">
        <v>324</v>
      </c>
      <c r="AV2" s="229" t="s">
        <v>14</v>
      </c>
      <c r="AW2" s="229" t="s">
        <v>15</v>
      </c>
    </row>
    <row r="3" spans="1:49" ht="15" customHeight="1" x14ac:dyDescent="0.3">
      <c r="A3" s="167">
        <f>Setup!A3</f>
        <v>1</v>
      </c>
      <c r="B3" s="230">
        <f>Setup!B3</f>
        <v>46095</v>
      </c>
      <c r="C3" s="167" t="str">
        <f>Setup!C3</f>
        <v>Saturday</v>
      </c>
      <c r="D3" s="167" t="str">
        <f>Setup!D3</f>
        <v>Chattanooga Red Wolves SC</v>
      </c>
      <c r="E3" s="231">
        <f>Setup!E3</f>
        <v>0.79166666666666696</v>
      </c>
      <c r="F3" s="167" t="str">
        <f>Setup!F3</f>
        <v>D</v>
      </c>
      <c r="G3" s="167" t="s">
        <v>110</v>
      </c>
      <c r="H3" s="167" t="str">
        <f>Setup!H3</f>
        <v>No</v>
      </c>
      <c r="I3" s="232">
        <f>IF(IFERROR(INDEX(Overrides!$F$49:$L$288,MATCH($A3&amp;$G3,Overrides!$C$49:$C$288,0),1),"")&lt;&gt;"",IFERROR(INDEX(Overrides!$F$49:$L$288,MATCH($A3&amp;$G3,Overrides!$C$49:$C$288,0),1),""),IF(IFERROR(INDEX(Overrides!$D$6:$J$45,MATCH($F3&amp;$G3,Overrides!$C$6:$C$45,0),1),"")&lt;&gt;"",IFERROR(INDEX(Overrides!$D$6:$J$45,MATCH($F3&amp;$G3,Overrides!$C$6:$C$45,0),1),""),MROUND(VLOOKUP("P1+",Setup!$A$30:$B$36,2,FALSE())*VLOOKUP($G3,Setup!$A$40:$B$48,2,FALSE()),0.5)))</f>
        <v>5</v>
      </c>
      <c r="J3" s="232">
        <f>IF(IFERROR(INDEX(Overrides!$F$49:$L$288,MATCH($A3&amp;$G3,Overrides!$C$49:$C$288,0),2),"")&lt;&gt;"",IFERROR(INDEX(Overrides!$F$49:$L$288,MATCH($A3&amp;$G3,Overrides!$C$49:$C$288,0),2),""),IF(IFERROR(INDEX(Overrides!$D$6:$J$45,MATCH($F3&amp;$G3,Overrides!$C$6:$C$45,0),2),"")&lt;&gt;"",IFERROR(INDEX(Overrides!$D$6:$J$45,MATCH($F3&amp;$G3,Overrides!$C$6:$C$45,0),2),""),MROUND(VLOOKUP("P1",Setup!$A$30:$B$36,2,FALSE())*VLOOKUP($G3,Setup!$A$40:$B$48,2,FALSE()),0.5)))</f>
        <v>5</v>
      </c>
      <c r="K3" s="232">
        <f>IF(IFERROR(INDEX(Overrides!$F$49:$L$288,MATCH($A3&amp;$G3,Overrides!$C$49:$C$288,0),3),"")&lt;&gt;"",IFERROR(INDEX(Overrides!$F$49:$L$288,MATCH($A3&amp;$G3,Overrides!$C$49:$C$288,0),3),""),IF(IFERROR(INDEX(Overrides!$D$6:$J$45,MATCH($F3&amp;$G3,Overrides!$C$6:$C$45,0),3),"")&lt;&gt;"",IFERROR(INDEX(Overrides!$D$6:$J$45,MATCH($F3&amp;$G3,Overrides!$C$6:$C$45,0),3),""),MROUND(VLOOKUP("P2+",Setup!$A$30:$B$36,2,FALSE())*VLOOKUP($G3,Setup!$A$40:$B$48,2,FALSE()),0.5)))</f>
        <v>5</v>
      </c>
      <c r="L3" s="232">
        <f>IF(IFERROR(INDEX(Overrides!$F$49:$L$288,MATCH($A3&amp;$G3,Overrides!$C$49:$C$288,0),4),"")&lt;&gt;"",IFERROR(INDEX(Overrides!$F$49:$L$288,MATCH($A3&amp;$G3,Overrides!$C$49:$C$288,0),4),""),IF(IFERROR(INDEX(Overrides!$D$6:$J$45,MATCH($F3&amp;$G3,Overrides!$C$6:$C$45,0),4),"")&lt;&gt;"",IFERROR(INDEX(Overrides!$D$6:$J$45,MATCH($F3&amp;$G3,Overrides!$C$6:$C$45,0),4),""),MROUND(VLOOKUP("P2",Setup!$A$30:$B$36,2,FALSE())*VLOOKUP($G3,Setup!$A$40:$B$48,2,FALSE()),0.5)))</f>
        <v>5</v>
      </c>
      <c r="M3" s="232">
        <f>IF(IFERROR(INDEX(Overrides!$F$49:$L$288,MATCH($A3&amp;$G3,Overrides!$C$49:$C$288,0),5),"")&lt;&gt;"",IFERROR(INDEX(Overrides!$F$49:$L$288,MATCH($A3&amp;$G3,Overrides!$C$49:$C$288,0),5),""),IF(IFERROR(INDEX(Overrides!$D$6:$J$45,MATCH($F3&amp;$G3,Overrides!$C$6:$C$45,0),5),"")&lt;&gt;"",IFERROR(INDEX(Overrides!$D$6:$J$45,MATCH($F3&amp;$G3,Overrides!$C$6:$C$45,0),5),""),MROUND(VLOOKUP("P3",Setup!$A$30:$B$36,2,FALSE())*VLOOKUP($G3,Setup!$A$40:$B$48,2,FALSE()),0.5)))</f>
        <v>5</v>
      </c>
      <c r="N3" s="232">
        <f>IF(IFERROR(INDEX(Overrides!$F$49:$L$288,MATCH($A3&amp;$G3,Overrides!$C$49:$C$288,0),6),"")&lt;&gt;"",IFERROR(INDEX(Overrides!$F$49:$L$288,MATCH($A3&amp;$G3,Overrides!$C$49:$C$288,0),6),""),IF(IFERROR(INDEX(Overrides!$D$6:$J$45,MATCH($F3&amp;$G3,Overrides!$C$6:$C$45,0),6),"")&lt;&gt;"",IFERROR(INDEX(Overrides!$D$6:$J$45,MATCH($F3&amp;$G3,Overrides!$C$6:$C$45,0),6),""),MROUND(VLOOKUP("P4",Setup!$A$30:$B$36,2,FALSE())*VLOOKUP($G3,Setup!$A$40:$B$48,2,FALSE()),0.5)))</f>
        <v>5</v>
      </c>
      <c r="O3" s="232">
        <f>IF(IFERROR(INDEX(Overrides!$F$49:$L$288,MATCH($A3&amp;$G3,Overrides!$C$49:$C$288,0),7),"")&lt;&gt;"",IFERROR(INDEX(Overrides!$F$49:$L$288,MATCH($A3&amp;$G3,Overrides!$C$49:$C$288,0),7),""),IF(IFERROR(INDEX(Overrides!$D$6:$J$45,MATCH($F3&amp;$G3,Overrides!$C$6:$C$45,0),7),"")&lt;&gt;"",IFERROR(INDEX(Overrides!$D$6:$J$45,MATCH($F3&amp;$G3,Overrides!$C$6:$C$45,0),7),""),MROUND(VLOOKUP("P5",Setup!$A$30:$B$36,2,FALSE())*VLOOKUP($G3,Setup!$A$40:$B$48,2,FALSE()),0.5)))</f>
        <v>5</v>
      </c>
      <c r="P3" s="233">
        <f>SUMIFS(Inventory!$F$2:$F$38,Inventory!$I$2:$I$38,"P1+",Inventory!$E$2:$E$38,"&lt;&gt;West")+IF(UPPER($H3)="YES",SUMIFS(Inventory!$F$2:$F$38,Inventory!$I$2:$I$38,"P1+",Inventory!$E$2:$E$38,"West"),0)</f>
        <v>17</v>
      </c>
      <c r="Q3" s="233">
        <f>SUMIFS(Inventory!$F$2:$F$38,Inventory!$I$2:$I$38,"P1",Inventory!$E$2:$E$38,"&lt;&gt;West")+IF(UPPER($H3)="YES",SUMIFS(Inventory!$F$2:$F$38,Inventory!$I$2:$I$38,"P1",Inventory!$E$2:$E$38,"West"),0)</f>
        <v>119</v>
      </c>
      <c r="R3" s="233">
        <f>SUMIFS(Inventory!$F$2:$F$38,Inventory!$I$2:$I$38,"P2+",Inventory!$E$2:$E$38,"&lt;&gt;West")+IF(UPPER($H3)="YES",SUMIFS(Inventory!$F$2:$F$38,Inventory!$I$2:$I$38,"P2+",Inventory!$E$2:$E$38,"West"),0)</f>
        <v>34</v>
      </c>
      <c r="S3" s="233">
        <f>SUMIFS(Inventory!$F$2:$F$38,Inventory!$I$2:$I$38,"P2",Inventory!$E$2:$E$38,"&lt;&gt;West")+IF(UPPER($H3)="YES",SUMIFS(Inventory!$F$2:$F$38,Inventory!$I$2:$I$38,"P2",Inventory!$E$2:$E$38,"West"),0)</f>
        <v>298</v>
      </c>
      <c r="T3" s="233">
        <f>SUMIFS(Inventory!$F$2:$F$38,Inventory!$I$2:$I$38,"P3",Inventory!$E$2:$E$38,"&lt;&gt;West")+IF(UPPER($H3)="YES",SUMIFS(Inventory!$F$2:$F$38,Inventory!$I$2:$I$38,"P3",Inventory!$E$2:$E$38,"West"),0)</f>
        <v>724</v>
      </c>
      <c r="U3" s="233">
        <f>SUMIFS(Inventory!$F$2:$F$38,Inventory!$I$2:$I$38,"P4",Inventory!$E$2:$E$38,"&lt;&gt;West")+IF(UPPER($H3)="YES",SUMIFS(Inventory!$F$2:$F$38,Inventory!$I$2:$I$38,"P4",Inventory!$E$2:$E$38,"West"),0)</f>
        <v>350</v>
      </c>
      <c r="V3" s="233">
        <f>SUMIFS(Inventory!$F$2:$F$38,Inventory!$I$2:$I$38,"P5",Inventory!$E$2:$E$38,"&lt;&gt;West")+IF(UPPER($H3)="YES",SUMIFS(Inventory!$F$2:$F$38,Inventory!$I$2:$I$38,"P5",Inventory!$E$2:$E$38,"West"),0)</f>
        <v>614</v>
      </c>
      <c r="W3" s="233">
        <f t="shared" ref="W3:W11" si="0">SUM(P3:V3)</f>
        <v>2156</v>
      </c>
      <c r="X3" s="233">
        <f>IF(IFERROR(INDEX(Overrides!$F$292:$L$531,MATCH($A3&amp;$G3,Overrides!$C$292:$C$531,0),1),"")&lt;&gt;"",IFERROR(INDEX(Overrides!$F$292:$L$531,MATCH($A3&amp;$G3,Overrides!$C$292:$C$531,0),1),""),ROUND(P3*Setup!B$70,0))</f>
        <v>34</v>
      </c>
      <c r="Y3" s="233">
        <f>IF(IFERROR(INDEX(Overrides!$F$292:$L$531,MATCH($A3&amp;$G3,Overrides!$C$292:$C$531,0),2),"")&lt;&gt;"",IFERROR(INDEX(Overrides!$F$292:$L$531,MATCH($A3&amp;$G3,Overrides!$C$292:$C$531,0),2),""),ROUND(Q3*Setup!C$70,0))</f>
        <v>53</v>
      </c>
      <c r="Z3" s="233">
        <f>IF(IFERROR(INDEX(Overrides!$F$292:$L$531,MATCH($A3&amp;$G3,Overrides!$C$292:$C$531,0),3),"")&lt;&gt;"",IFERROR(INDEX(Overrides!$F$292:$L$531,MATCH($A3&amp;$G3,Overrides!$C$292:$C$531,0),3),""),ROUND(R3*Setup!D$70,0))</f>
        <v>35</v>
      </c>
      <c r="AA3" s="233">
        <f>IF(IFERROR(INDEX(Overrides!$F$292:$L$531,MATCH($A3&amp;$G3,Overrides!$C$292:$C$531,0),4),"")&lt;&gt;"",IFERROR(INDEX(Overrides!$F$292:$L$531,MATCH($A3&amp;$G3,Overrides!$C$292:$C$531,0),4),""),ROUND(S3*Setup!E$70,0))</f>
        <v>66</v>
      </c>
      <c r="AB3" s="233">
        <f>IF(IFERROR(INDEX(Overrides!$F$292:$L$531,MATCH($A3&amp;$G3,Overrides!$C$292:$C$531,0),5),"")&lt;&gt;"",IFERROR(INDEX(Overrides!$F$292:$L$531,MATCH($A3&amp;$G3,Overrides!$C$292:$C$531,0),5),""),ROUND(T3*Setup!F$70,0))</f>
        <v>140</v>
      </c>
      <c r="AC3" s="233">
        <f>IF(IFERROR(INDEX(Overrides!$F$292:$L$531,MATCH($A3&amp;$G3,Overrides!$C$292:$C$531,0),6),"")&lt;&gt;"",IFERROR(INDEX(Overrides!$F$292:$L$531,MATCH($A3&amp;$G3,Overrides!$C$292:$C$531,0),6),""),ROUND(U3*Setup!G$70,0))</f>
        <v>56</v>
      </c>
      <c r="AD3" s="233">
        <f>IF(IFERROR(INDEX(Overrides!$F$292:$L$531,MATCH($A3&amp;$G3,Overrides!$C$292:$C$531,0),7),"")&lt;&gt;"",IFERROR(INDEX(Overrides!$F$292:$L$531,MATCH($A3&amp;$G3,Overrides!$C$292:$C$531,0),7),""),ROUND(V3*Setup!H$70,0))</f>
        <v>92</v>
      </c>
      <c r="AE3" s="233">
        <f t="shared" ref="AE3:AE66" si="1">SUM(X3:AD3)</f>
        <v>476</v>
      </c>
      <c r="AF3" s="233">
        <f t="shared" ref="AF3:AF66" si="2">P3-X3</f>
        <v>-17</v>
      </c>
      <c r="AG3" s="233">
        <f t="shared" ref="AG3:AG66" si="3">Q3-Y3</f>
        <v>66</v>
      </c>
      <c r="AH3" s="233">
        <f t="shared" ref="AH3:AH66" si="4">R3-Z3</f>
        <v>-1</v>
      </c>
      <c r="AI3" s="233">
        <f t="shared" ref="AI3:AI66" si="5">S3-AA3</f>
        <v>232</v>
      </c>
      <c r="AJ3" s="233">
        <f t="shared" ref="AJ3:AJ66" si="6">T3-AB3</f>
        <v>584</v>
      </c>
      <c r="AK3" s="233">
        <f t="shared" ref="AK3:AK66" si="7">U3-AC3</f>
        <v>294</v>
      </c>
      <c r="AL3" s="233">
        <f t="shared" ref="AL3:AL66" si="8">V3-AD3</f>
        <v>522</v>
      </c>
      <c r="AM3" s="233">
        <f t="shared" ref="AM3:AM66" si="9">SUM(AE3:AK3)</f>
        <v>1634</v>
      </c>
      <c r="AN3" s="234">
        <f t="shared" ref="AN3:AN11" si="10">I3*X3</f>
        <v>170</v>
      </c>
      <c r="AO3" s="234">
        <f t="shared" ref="AO3:AO11" si="11">J3*Y3</f>
        <v>265</v>
      </c>
      <c r="AP3" s="234">
        <f t="shared" ref="AP3:AP11" si="12">K3*Z3</f>
        <v>175</v>
      </c>
      <c r="AQ3" s="234">
        <f t="shared" ref="AQ3:AQ11" si="13">L3*AA3</f>
        <v>330</v>
      </c>
      <c r="AR3" s="234">
        <f t="shared" ref="AR3:AR11" si="14">M3*AB3</f>
        <v>700</v>
      </c>
      <c r="AS3" s="234">
        <f t="shared" ref="AS3:AS11" si="15">N3*AC3</f>
        <v>280</v>
      </c>
      <c r="AT3" s="234">
        <f t="shared" ref="AT3:AT11" si="16">O3*AD3</f>
        <v>460</v>
      </c>
      <c r="AU3" s="234">
        <f t="shared" ref="AU3:AU66" si="17">SUM(AN3:AT3)</f>
        <v>2380</v>
      </c>
      <c r="AV3" s="167" t="str">
        <f>Setup!I3</f>
        <v>No</v>
      </c>
      <c r="AW3" s="167" t="str">
        <f>Setup!J3</f>
        <v>No</v>
      </c>
    </row>
    <row r="4" spans="1:49" ht="15" customHeight="1" x14ac:dyDescent="0.3">
      <c r="A4" s="167">
        <f>Setup!A3</f>
        <v>1</v>
      </c>
      <c r="B4" s="230">
        <f>Setup!B3</f>
        <v>46095</v>
      </c>
      <c r="C4" s="167" t="str">
        <f>Setup!C3</f>
        <v>Saturday</v>
      </c>
      <c r="D4" s="167" t="str">
        <f>Setup!D3</f>
        <v>Chattanooga Red Wolves SC</v>
      </c>
      <c r="E4" s="231">
        <f>Setup!E3</f>
        <v>0.79166666666666696</v>
      </c>
      <c r="F4" s="167" t="str">
        <f>Setup!F3</f>
        <v>D</v>
      </c>
      <c r="G4" s="167" t="s">
        <v>47</v>
      </c>
      <c r="H4" s="167" t="str">
        <f>Setup!H3</f>
        <v>No</v>
      </c>
      <c r="I4" s="232">
        <f>IF(IFERROR(INDEX(Overrides!$F$49:$L$288,MATCH($A4&amp;$G4,Overrides!$C$49:$C$288,0),1),"")&lt;&gt;"",IFERROR(INDEX(Overrides!$F$49:$L$288,MATCH($A4&amp;$G4,Overrides!$C$49:$C$288,0),1),""),IF(IFERROR(INDEX(Overrides!$D$6:$J$45,MATCH($F4&amp;$G4,Overrides!$C$6:$C$45,0),1),"")&lt;&gt;"",IFERROR(INDEX(Overrides!$D$6:$J$45,MATCH($F4&amp;$G4,Overrides!$C$6:$C$45,0),1),""),MROUND(VLOOKUP("P1+",Setup!$A$30:$B$36,2,FALSE())*VLOOKUP($G4,Setup!$A$40:$B$48,2,FALSE())*VLOOKUP($F4,Setup!$A$52:$B$55,2,FALSE()),0.5)))</f>
        <v>8</v>
      </c>
      <c r="J4" s="232">
        <f>IF(IFERROR(INDEX(Overrides!$F$49:$L$288,MATCH($A4&amp;$G4,Overrides!$C$49:$C$288,0),2),"")&lt;&gt;"",IFERROR(INDEX(Overrides!$F$49:$L$288,MATCH($A4&amp;$G4,Overrides!$C$49:$C$288,0),2),""),IF(IFERROR(INDEX(Overrides!$D$6:$J$45,MATCH($F4&amp;$G4,Overrides!$C$6:$C$45,0),2),"")&lt;&gt;"",IFERROR(INDEX(Overrides!$D$6:$J$45,MATCH($F4&amp;$G4,Overrides!$C$6:$C$45,0),2),""),MROUND(VLOOKUP("P1",Setup!$A$30:$B$36,2,FALSE())*VLOOKUP($G4,Setup!$A$40:$B$48,2,FALSE())*VLOOKUP($F4,Setup!$A$52:$B$55,2,FALSE()),0.5)))</f>
        <v>8</v>
      </c>
      <c r="K4" s="232">
        <f>IF(IFERROR(INDEX(Overrides!$F$49:$L$288,MATCH($A4&amp;$G4,Overrides!$C$49:$C$288,0),3),"")&lt;&gt;"",IFERROR(INDEX(Overrides!$F$49:$L$288,MATCH($A4&amp;$G4,Overrides!$C$49:$C$288,0),3),""),IF(IFERROR(INDEX(Overrides!$D$6:$J$45,MATCH($F4&amp;$G4,Overrides!$C$6:$C$45,0),3),"")&lt;&gt;"",IFERROR(INDEX(Overrides!$D$6:$J$45,MATCH($F4&amp;$G4,Overrides!$C$6:$C$45,0),3),""),MROUND(VLOOKUP("P2+",Setup!$A$30:$B$36,2,FALSE())*VLOOKUP($G4,Setup!$A$40:$B$48,2,FALSE())*VLOOKUP($F4,Setup!$A$52:$B$55,2,FALSE()),0.5)))</f>
        <v>8</v>
      </c>
      <c r="L4" s="232">
        <f>IF(IFERROR(INDEX(Overrides!$F$49:$L$288,MATCH($A4&amp;$G4,Overrides!$C$49:$C$288,0),4),"")&lt;&gt;"",IFERROR(INDEX(Overrides!$F$49:$L$288,MATCH($A4&amp;$G4,Overrides!$C$49:$C$288,0),4),""),IF(IFERROR(INDEX(Overrides!$D$6:$J$45,MATCH($F4&amp;$G4,Overrides!$C$6:$C$45,0),4),"")&lt;&gt;"",IFERROR(INDEX(Overrides!$D$6:$J$45,MATCH($F4&amp;$G4,Overrides!$C$6:$C$45,0),4),""),MROUND(VLOOKUP("P2",Setup!$A$30:$B$36,2,FALSE())*VLOOKUP($G4,Setup!$A$40:$B$48,2,FALSE())*VLOOKUP($F4,Setup!$A$52:$B$55,2,FALSE()),0.5)))</f>
        <v>8</v>
      </c>
      <c r="M4" s="232">
        <f>IF(IFERROR(INDEX(Overrides!$F$49:$L$288,MATCH($A4&amp;$G4,Overrides!$C$49:$C$288,0),5),"")&lt;&gt;"",IFERROR(INDEX(Overrides!$F$49:$L$288,MATCH($A4&amp;$G4,Overrides!$C$49:$C$288,0),5),""),IF(IFERROR(INDEX(Overrides!$D$6:$J$45,MATCH($F4&amp;$G4,Overrides!$C$6:$C$45,0),5),"")&lt;&gt;"",IFERROR(INDEX(Overrides!$D$6:$J$45,MATCH($F4&amp;$G4,Overrides!$C$6:$C$45,0),5),""),MROUND(VLOOKUP("P3",Setup!$A$30:$B$36,2,FALSE())*VLOOKUP($G4,Setup!$A$40:$B$48,2,FALSE())*VLOOKUP($F4,Setup!$A$52:$B$55,2,FALSE()),0.5)))</f>
        <v>8</v>
      </c>
      <c r="N4" s="232">
        <f>IF(IFERROR(INDEX(Overrides!$F$49:$L$288,MATCH($A4&amp;$G4,Overrides!$C$49:$C$288,0),6),"")&lt;&gt;"",IFERROR(INDEX(Overrides!$F$49:$L$288,MATCH($A4&amp;$G4,Overrides!$C$49:$C$288,0),6),""),IF(IFERROR(INDEX(Overrides!$D$6:$J$45,MATCH($F4&amp;$G4,Overrides!$C$6:$C$45,0),6),"")&lt;&gt;"",IFERROR(INDEX(Overrides!$D$6:$J$45,MATCH($F4&amp;$G4,Overrides!$C$6:$C$45,0),6),""),MROUND(VLOOKUP("P4",Setup!$A$30:$B$36,2,FALSE())*VLOOKUP($G4,Setup!$A$40:$B$48,2,FALSE())*VLOOKUP($F4,Setup!$A$52:$B$55,2,FALSE()),0.5)))</f>
        <v>8</v>
      </c>
      <c r="O4" s="232">
        <f>IF(IFERROR(INDEX(Overrides!$F$49:$L$288,MATCH($A4&amp;$G4,Overrides!$C$49:$C$288,0),7),"")&lt;&gt;"",IFERROR(INDEX(Overrides!$F$49:$L$288,MATCH($A4&amp;$G4,Overrides!$C$49:$C$288,0),7),""),IF(IFERROR(INDEX(Overrides!$D$6:$J$45,MATCH($F4&amp;$G4,Overrides!$C$6:$C$45,0),7),"")&lt;&gt;"",IFERROR(INDEX(Overrides!$D$6:$J$45,MATCH($F4&amp;$G4,Overrides!$C$6:$C$45,0),7),""),MROUND(VLOOKUP("P5",Setup!$A$30:$B$36,2,FALSE())*VLOOKUP($G4,Setup!$A$40:$B$48,2,FALSE())*VLOOKUP($F4,Setup!$A$52:$B$55,2,FALSE()),0.5)))</f>
        <v>8</v>
      </c>
      <c r="P4" s="233">
        <f>SUMIFS(Inventory!$F$2:$F$38,Inventory!$I$2:$I$38,"P1+",Inventory!$E$2:$E$38,"&lt;&gt;West")+IF(UPPER($H4)="YES",SUMIFS(Inventory!$F$2:$F$38,Inventory!$I$2:$I$38,"P1+",Inventory!$E$2:$E$38,"West"),0)</f>
        <v>17</v>
      </c>
      <c r="Q4" s="233">
        <f>SUMIFS(Inventory!$F$2:$F$38,Inventory!$I$2:$I$38,"P1",Inventory!$E$2:$E$38,"&lt;&gt;West")+IF(UPPER($H4)="YES",SUMIFS(Inventory!$F$2:$F$38,Inventory!$I$2:$I$38,"P1",Inventory!$E$2:$E$38,"West"),0)</f>
        <v>119</v>
      </c>
      <c r="R4" s="233">
        <f>SUMIFS(Inventory!$F$2:$F$38,Inventory!$I$2:$I$38,"P2+",Inventory!$E$2:$E$38,"&lt;&gt;West")+IF(UPPER($H4)="YES",SUMIFS(Inventory!$F$2:$F$38,Inventory!$I$2:$I$38,"P2+",Inventory!$E$2:$E$38,"West"),0)</f>
        <v>34</v>
      </c>
      <c r="S4" s="233">
        <f>SUMIFS(Inventory!$F$2:$F$38,Inventory!$I$2:$I$38,"P2",Inventory!$E$2:$E$38,"&lt;&gt;West")+IF(UPPER($H4)="YES",SUMIFS(Inventory!$F$2:$F$38,Inventory!$I$2:$I$38,"P2",Inventory!$E$2:$E$38,"West"),0)</f>
        <v>298</v>
      </c>
      <c r="T4" s="233">
        <f>SUMIFS(Inventory!$F$2:$F$38,Inventory!$I$2:$I$38,"P3",Inventory!$E$2:$E$38,"&lt;&gt;West")+IF(UPPER($H4)="YES",SUMIFS(Inventory!$F$2:$F$38,Inventory!$I$2:$I$38,"P3",Inventory!$E$2:$E$38,"West"),0)</f>
        <v>724</v>
      </c>
      <c r="U4" s="233">
        <f>SUMIFS(Inventory!$F$2:$F$38,Inventory!$I$2:$I$38,"P4",Inventory!$E$2:$E$38,"&lt;&gt;West")+IF(UPPER($H4)="YES",SUMIFS(Inventory!$F$2:$F$38,Inventory!$I$2:$I$38,"P4",Inventory!$E$2:$E$38,"West"),0)</f>
        <v>350</v>
      </c>
      <c r="V4" s="233">
        <f>SUMIFS(Inventory!$F$2:$F$38,Inventory!$I$2:$I$38,"P5",Inventory!$E$2:$E$38,"&lt;&gt;West")+IF(UPPER($H4)="YES",SUMIFS(Inventory!$F$2:$F$38,Inventory!$I$2:$I$38,"P5",Inventory!$E$2:$E$38,"West"),0)</f>
        <v>614</v>
      </c>
      <c r="W4" s="233">
        <f t="shared" si="0"/>
        <v>2156</v>
      </c>
      <c r="X4" s="233">
        <f>IF(IFERROR(INDEX(Overrides!$F$292:$L$531,MATCH($A4&amp;$G4,Overrides!$C$292:$C$531,0),1),"")&lt;&gt;"",IFERROR(INDEX(Overrides!$F$292:$L$531,MATCH($A4&amp;$G4,Overrides!$C$292:$C$531,0),1),""),ROUND(P4*Setup!B$71*VLOOKUP($F4,Setup!$A$52:$C$55,3,FALSE()),0))</f>
        <v>0</v>
      </c>
      <c r="Y4" s="233">
        <f>IF(IFERROR(INDEX(Overrides!$F$292:$L$531,MATCH($A4&amp;$G4,Overrides!$C$292:$C$531,0),2),"")&lt;&gt;"",IFERROR(INDEX(Overrides!$F$292:$L$531,MATCH($A4&amp;$G4,Overrides!$C$292:$C$531,0),2),""),ROUND(Q4*Setup!C$71*VLOOKUP($F4,Setup!$A$52:$C$55,3,FALSE()),0))</f>
        <v>0</v>
      </c>
      <c r="Z4" s="233">
        <f>IF(IFERROR(INDEX(Overrides!$F$292:$L$531,MATCH($A4&amp;$G4,Overrides!$C$292:$C$531,0),3),"")&lt;&gt;"",IFERROR(INDEX(Overrides!$F$292:$L$531,MATCH($A4&amp;$G4,Overrides!$C$292:$C$531,0),3),""),ROUND(R4*Setup!D$71*VLOOKUP($F4,Setup!$A$52:$C$55,3,FALSE()),0))</f>
        <v>0</v>
      </c>
      <c r="AA4" s="233">
        <f>IF(IFERROR(INDEX(Overrides!$F$292:$L$531,MATCH($A4&amp;$G4,Overrides!$C$292:$C$531,0),4),"")&lt;&gt;"",IFERROR(INDEX(Overrides!$F$292:$L$531,MATCH($A4&amp;$G4,Overrides!$C$292:$C$531,0),4),""),ROUND(S4*Setup!E$71*VLOOKUP($F4,Setup!$A$52:$C$55,3,FALSE()),0))</f>
        <v>31</v>
      </c>
      <c r="AB4" s="233">
        <f>IF(IFERROR(INDEX(Overrides!$F$292:$L$531,MATCH($A4&amp;$G4,Overrides!$C$292:$C$531,0),5),"")&lt;&gt;"",IFERROR(INDEX(Overrides!$F$292:$L$531,MATCH($A4&amp;$G4,Overrides!$C$292:$C$531,0),5),""),ROUND(T4*Setup!F$71*VLOOKUP($F4,Setup!$A$52:$C$55,3,FALSE()),0))</f>
        <v>152</v>
      </c>
      <c r="AC4" s="233">
        <f>IF(IFERROR(INDEX(Overrides!$F$292:$L$531,MATCH($A4&amp;$G4,Overrides!$C$292:$C$531,0),6),"")&lt;&gt;"",IFERROR(INDEX(Overrides!$F$292:$L$531,MATCH($A4&amp;$G4,Overrides!$C$292:$C$531,0),6),""),ROUND(U4*Setup!G$71*VLOOKUP($F4,Setup!$A$52:$C$55,3,FALSE()),0))</f>
        <v>86</v>
      </c>
      <c r="AD4" s="233">
        <f>IF(IFERROR(INDEX(Overrides!$F$292:$L$531,MATCH($A4&amp;$G4,Overrides!$C$292:$C$531,0),7),"")&lt;&gt;"",IFERROR(INDEX(Overrides!$F$292:$L$531,MATCH($A4&amp;$G4,Overrides!$C$292:$C$531,0),7),""),ROUND(V4*Setup!H$71*VLOOKUP($F4,Setup!$A$52:$C$55,3,FALSE()),0))</f>
        <v>215</v>
      </c>
      <c r="AE4" s="233">
        <f t="shared" si="1"/>
        <v>484</v>
      </c>
      <c r="AF4" s="233">
        <f t="shared" si="2"/>
        <v>17</v>
      </c>
      <c r="AG4" s="233">
        <f t="shared" si="3"/>
        <v>119</v>
      </c>
      <c r="AH4" s="233">
        <f t="shared" si="4"/>
        <v>34</v>
      </c>
      <c r="AI4" s="233">
        <f t="shared" si="5"/>
        <v>267</v>
      </c>
      <c r="AJ4" s="233">
        <f t="shared" si="6"/>
        <v>572</v>
      </c>
      <c r="AK4" s="233">
        <f t="shared" si="7"/>
        <v>264</v>
      </c>
      <c r="AL4" s="233">
        <f t="shared" si="8"/>
        <v>399</v>
      </c>
      <c r="AM4" s="233">
        <f t="shared" si="9"/>
        <v>1757</v>
      </c>
      <c r="AN4" s="234">
        <f t="shared" si="10"/>
        <v>0</v>
      </c>
      <c r="AO4" s="234">
        <f t="shared" si="11"/>
        <v>0</v>
      </c>
      <c r="AP4" s="234">
        <f t="shared" si="12"/>
        <v>0</v>
      </c>
      <c r="AQ4" s="234">
        <f t="shared" si="13"/>
        <v>248</v>
      </c>
      <c r="AR4" s="234">
        <f t="shared" si="14"/>
        <v>1216</v>
      </c>
      <c r="AS4" s="234">
        <f t="shared" si="15"/>
        <v>688</v>
      </c>
      <c r="AT4" s="234">
        <f t="shared" si="16"/>
        <v>1720</v>
      </c>
      <c r="AU4" s="234">
        <f t="shared" si="17"/>
        <v>3872</v>
      </c>
      <c r="AV4" s="167" t="str">
        <f>Setup!I3</f>
        <v>No</v>
      </c>
      <c r="AW4" s="167" t="str">
        <f>Setup!J3</f>
        <v>No</v>
      </c>
    </row>
    <row r="5" spans="1:49" ht="15" customHeight="1" x14ac:dyDescent="0.3">
      <c r="A5" s="167">
        <f>Setup!A3</f>
        <v>1</v>
      </c>
      <c r="B5" s="230">
        <f>Setup!B3</f>
        <v>46095</v>
      </c>
      <c r="C5" s="167" t="str">
        <f>Setup!C3</f>
        <v>Saturday</v>
      </c>
      <c r="D5" s="167" t="str">
        <f>Setup!D3</f>
        <v>Chattanooga Red Wolves SC</v>
      </c>
      <c r="E5" s="231">
        <f>Setup!E3</f>
        <v>0.79166666666666696</v>
      </c>
      <c r="F5" s="167" t="str">
        <f>Setup!F3</f>
        <v>D</v>
      </c>
      <c r="G5" s="167" t="s">
        <v>113</v>
      </c>
      <c r="H5" s="167" t="str">
        <f>Setup!H3</f>
        <v>No</v>
      </c>
      <c r="I5" s="232">
        <f>IF(IFERROR(INDEX(Overrides!$F$49:$L$288,MATCH($A5&amp;$G5,Overrides!$C$49:$C$288,0),1),"")&lt;&gt;"",IFERROR(INDEX(Overrides!$F$49:$L$288,MATCH($A5&amp;$G5,Overrides!$C$49:$C$288,0),1),""),IF(IFERROR(INDEX(Overrides!$D$6:$J$45,MATCH($F5&amp;$G5,Overrides!$C$6:$C$45,0),1),"")&lt;&gt;"",IFERROR(INDEX(Overrides!$D$6:$J$45,MATCH($F5&amp;$G5,Overrides!$C$6:$C$45,0),1),""),MROUND(VLOOKUP("P1+",Setup!$A$30:$B$36,2,FALSE())*VLOOKUP($G5,Setup!$A$40:$B$48,2,FALSE())*VLOOKUP($F5,Setup!$A$52:$B$55,2,FALSE()),0.5)))</f>
        <v>12</v>
      </c>
      <c r="J5" s="232">
        <f>IF(IFERROR(INDEX(Overrides!$F$49:$L$288,MATCH($A5&amp;$G5,Overrides!$C$49:$C$288,0),2),"")&lt;&gt;"",IFERROR(INDEX(Overrides!$F$49:$L$288,MATCH($A5&amp;$G5,Overrides!$C$49:$C$288,0),2),""),IF(IFERROR(INDEX(Overrides!$D$6:$J$45,MATCH($F5&amp;$G5,Overrides!$C$6:$C$45,0),2),"")&lt;&gt;"",IFERROR(INDEX(Overrides!$D$6:$J$45,MATCH($F5&amp;$G5,Overrides!$C$6:$C$45,0),2),""),MROUND(VLOOKUP("P1",Setup!$A$30:$B$36,2,FALSE())*VLOOKUP($G5,Setup!$A$40:$B$48,2,FALSE())*VLOOKUP($F5,Setup!$A$52:$B$55,2,FALSE()),0.5)))</f>
        <v>12</v>
      </c>
      <c r="K5" s="232">
        <f>IF(IFERROR(INDEX(Overrides!$F$49:$L$288,MATCH($A5&amp;$G5,Overrides!$C$49:$C$288,0),3),"")&lt;&gt;"",IFERROR(INDEX(Overrides!$F$49:$L$288,MATCH($A5&amp;$G5,Overrides!$C$49:$C$288,0),3),""),IF(IFERROR(INDEX(Overrides!$D$6:$J$45,MATCH($F5&amp;$G5,Overrides!$C$6:$C$45,0),3),"")&lt;&gt;"",IFERROR(INDEX(Overrides!$D$6:$J$45,MATCH($F5&amp;$G5,Overrides!$C$6:$C$45,0),3),""),MROUND(VLOOKUP("P2+",Setup!$A$30:$B$36,2,FALSE())*VLOOKUP($G5,Setup!$A$40:$B$48,2,FALSE())*VLOOKUP($F5,Setup!$A$52:$B$55,2,FALSE()),0.5)))</f>
        <v>12</v>
      </c>
      <c r="L5" s="232">
        <f>IF(IFERROR(INDEX(Overrides!$F$49:$L$288,MATCH($A5&amp;$G5,Overrides!$C$49:$C$288,0),4),"")&lt;&gt;"",IFERROR(INDEX(Overrides!$F$49:$L$288,MATCH($A5&amp;$G5,Overrides!$C$49:$C$288,0),4),""),IF(IFERROR(INDEX(Overrides!$D$6:$J$45,MATCH($F5&amp;$G5,Overrides!$C$6:$C$45,0),4),"")&lt;&gt;"",IFERROR(INDEX(Overrides!$D$6:$J$45,MATCH($F5&amp;$G5,Overrides!$C$6:$C$45,0),4),""),MROUND(VLOOKUP("P2",Setup!$A$30:$B$36,2,FALSE())*VLOOKUP($G5,Setup!$A$40:$B$48,2,FALSE())*VLOOKUP($F5,Setup!$A$52:$B$55,2,FALSE()),0.5)))</f>
        <v>12</v>
      </c>
      <c r="M5" s="232">
        <f>IF(IFERROR(INDEX(Overrides!$F$49:$L$288,MATCH($A5&amp;$G5,Overrides!$C$49:$C$288,0),5),"")&lt;&gt;"",IFERROR(INDEX(Overrides!$F$49:$L$288,MATCH($A5&amp;$G5,Overrides!$C$49:$C$288,0),5),""),IF(IFERROR(INDEX(Overrides!$D$6:$J$45,MATCH($F5&amp;$G5,Overrides!$C$6:$C$45,0),5),"")&lt;&gt;"",IFERROR(INDEX(Overrides!$D$6:$J$45,MATCH($F5&amp;$G5,Overrides!$C$6:$C$45,0),5),""),MROUND(VLOOKUP("P3",Setup!$A$30:$B$36,2,FALSE())*VLOOKUP($G5,Setup!$A$40:$B$48,2,FALSE())*VLOOKUP($F5,Setup!$A$52:$B$55,2,FALSE()),0.5)))</f>
        <v>12</v>
      </c>
      <c r="N5" s="232">
        <f>IF(IFERROR(INDEX(Overrides!$F$49:$L$288,MATCH($A5&amp;$G5,Overrides!$C$49:$C$288,0),6),"")&lt;&gt;"",IFERROR(INDEX(Overrides!$F$49:$L$288,MATCH($A5&amp;$G5,Overrides!$C$49:$C$288,0),6),""),IF(IFERROR(INDEX(Overrides!$D$6:$J$45,MATCH($F5&amp;$G5,Overrides!$C$6:$C$45,0),6),"")&lt;&gt;"",IFERROR(INDEX(Overrides!$D$6:$J$45,MATCH($F5&amp;$G5,Overrides!$C$6:$C$45,0),6),""),MROUND(VLOOKUP("P4",Setup!$A$30:$B$36,2,FALSE())*VLOOKUP($G5,Setup!$A$40:$B$48,2,FALSE())*VLOOKUP($F5,Setup!$A$52:$B$55,2,FALSE()),0.5)))</f>
        <v>12</v>
      </c>
      <c r="O5" s="232">
        <f>IF(IFERROR(INDEX(Overrides!$F$49:$L$288,MATCH($A5&amp;$G5,Overrides!$C$49:$C$288,0),7),"")&lt;&gt;"",IFERROR(INDEX(Overrides!$F$49:$L$288,MATCH($A5&amp;$G5,Overrides!$C$49:$C$288,0),7),""),IF(IFERROR(INDEX(Overrides!$D$6:$J$45,MATCH($F5&amp;$G5,Overrides!$C$6:$C$45,0),7),"")&lt;&gt;"",IFERROR(INDEX(Overrides!$D$6:$J$45,MATCH($F5&amp;$G5,Overrides!$C$6:$C$45,0),7),""),MROUND(VLOOKUP("P5",Setup!$A$30:$B$36,2,FALSE())*VLOOKUP($G5,Setup!$A$40:$B$48,2,FALSE())*VLOOKUP($F5,Setup!$A$52:$B$55,2,FALSE()),0.5)))</f>
        <v>12</v>
      </c>
      <c r="P5" s="233">
        <f>SUMIFS(Inventory!$F$2:$F$38,Inventory!$I$2:$I$38,"P1+",Inventory!$E$2:$E$38,"&lt;&gt;West")+IF(UPPER($H5)="YES",SUMIFS(Inventory!$F$2:$F$38,Inventory!$I$2:$I$38,"P1+",Inventory!$E$2:$E$38,"West"),0)</f>
        <v>17</v>
      </c>
      <c r="Q5" s="233">
        <f>SUMIFS(Inventory!$F$2:$F$38,Inventory!$I$2:$I$38,"P1",Inventory!$E$2:$E$38,"&lt;&gt;West")+IF(UPPER($H5)="YES",SUMIFS(Inventory!$F$2:$F$38,Inventory!$I$2:$I$38,"P1",Inventory!$E$2:$E$38,"West"),0)</f>
        <v>119</v>
      </c>
      <c r="R5" s="233">
        <f>SUMIFS(Inventory!$F$2:$F$38,Inventory!$I$2:$I$38,"P2+",Inventory!$E$2:$E$38,"&lt;&gt;West")+IF(UPPER($H5)="YES",SUMIFS(Inventory!$F$2:$F$38,Inventory!$I$2:$I$38,"P2+",Inventory!$E$2:$E$38,"West"),0)</f>
        <v>34</v>
      </c>
      <c r="S5" s="233">
        <f>SUMIFS(Inventory!$F$2:$F$38,Inventory!$I$2:$I$38,"P2",Inventory!$E$2:$E$38,"&lt;&gt;West")+IF(UPPER($H5)="YES",SUMIFS(Inventory!$F$2:$F$38,Inventory!$I$2:$I$38,"P2",Inventory!$E$2:$E$38,"West"),0)</f>
        <v>298</v>
      </c>
      <c r="T5" s="233">
        <f>SUMIFS(Inventory!$F$2:$F$38,Inventory!$I$2:$I$38,"P3",Inventory!$E$2:$E$38,"&lt;&gt;West")+IF(UPPER($H5)="YES",SUMIFS(Inventory!$F$2:$F$38,Inventory!$I$2:$I$38,"P3",Inventory!$E$2:$E$38,"West"),0)</f>
        <v>724</v>
      </c>
      <c r="U5" s="233">
        <f>SUMIFS(Inventory!$F$2:$F$38,Inventory!$I$2:$I$38,"P4",Inventory!$E$2:$E$38,"&lt;&gt;West")+IF(UPPER($H5)="YES",SUMIFS(Inventory!$F$2:$F$38,Inventory!$I$2:$I$38,"P4",Inventory!$E$2:$E$38,"West"),0)</f>
        <v>350</v>
      </c>
      <c r="V5" s="233">
        <f>SUMIFS(Inventory!$F$2:$F$38,Inventory!$I$2:$I$38,"P5",Inventory!$E$2:$E$38,"&lt;&gt;West")+IF(UPPER($H5)="YES",SUMIFS(Inventory!$F$2:$F$38,Inventory!$I$2:$I$38,"P5",Inventory!$E$2:$E$38,"West"),0)</f>
        <v>614</v>
      </c>
      <c r="W5" s="233">
        <f t="shared" si="0"/>
        <v>2156</v>
      </c>
      <c r="X5" s="233">
        <f>IF(IFERROR(INDEX(Overrides!$F$292:$L$531,MATCH($A5&amp;$G5,Overrides!$C$292:$C$531,0),1),"")&lt;&gt;"",IFERROR(INDEX(Overrides!$F$292:$L$531,MATCH($A5&amp;$G5,Overrides!$C$292:$C$531,0),1),""),ROUND(P5*Setup!B$72*VLOOKUP($F5,Setup!$A$52:$C$55,3,FALSE()),0))</f>
        <v>0</v>
      </c>
      <c r="Y5" s="233">
        <f>IF(IFERROR(INDEX(Overrides!$F$292:$L$531,MATCH($A5&amp;$G5,Overrides!$C$292:$C$531,0),2),"")&lt;&gt;"",IFERROR(INDEX(Overrides!$F$292:$L$531,MATCH($A5&amp;$G5,Overrides!$C$292:$C$531,0),2),""),ROUND(Q5*Setup!C$72*VLOOKUP($F5,Setup!$A$52:$C$55,3,FALSE()),0))</f>
        <v>50</v>
      </c>
      <c r="Z5" s="233">
        <f>IF(IFERROR(INDEX(Overrides!$F$292:$L$531,MATCH($A5&amp;$G5,Overrides!$C$292:$C$531,0),3),"")&lt;&gt;"",IFERROR(INDEX(Overrides!$F$292:$L$531,MATCH($A5&amp;$G5,Overrides!$C$292:$C$531,0),3),""),ROUND(R5*Setup!D$72*VLOOKUP($F5,Setup!$A$52:$C$55,3,FALSE()),0))</f>
        <v>0</v>
      </c>
      <c r="AA5" s="233">
        <f>IF(IFERROR(INDEX(Overrides!$F$292:$L$531,MATCH($A5&amp;$G5,Overrides!$C$292:$C$531,0),4),"")&lt;&gt;"",IFERROR(INDEX(Overrides!$F$292:$L$531,MATCH($A5&amp;$G5,Overrides!$C$292:$C$531,0),4),""),ROUND(S5*Setup!E$72*VLOOKUP($F5,Setup!$A$52:$C$55,3,FALSE()),0))</f>
        <v>125</v>
      </c>
      <c r="AB5" s="233">
        <f>IF(IFERROR(INDEX(Overrides!$F$292:$L$531,MATCH($A5&amp;$G5,Overrides!$C$292:$C$531,0),5),"")&lt;&gt;"",IFERROR(INDEX(Overrides!$F$292:$L$531,MATCH($A5&amp;$G5,Overrides!$C$292:$C$531,0),5),""),ROUND(T5*Setup!F$72*VLOOKUP($F5,Setup!$A$52:$C$55,3,FALSE()),0))</f>
        <v>203</v>
      </c>
      <c r="AC5" s="233">
        <f>IF(IFERROR(INDEX(Overrides!$F$292:$L$531,MATCH($A5&amp;$G5,Overrides!$C$292:$C$531,0),6),"")&lt;&gt;"",IFERROR(INDEX(Overrides!$F$292:$L$531,MATCH($A5&amp;$G5,Overrides!$C$292:$C$531,0),6),""),ROUND(U5*Setup!G$72*VLOOKUP($F5,Setup!$A$52:$C$55,3,FALSE()),0))</f>
        <v>110</v>
      </c>
      <c r="AD5" s="233">
        <f>IF(IFERROR(INDEX(Overrides!$F$292:$L$531,MATCH($A5&amp;$G5,Overrides!$C$292:$C$531,0),7),"")&lt;&gt;"",IFERROR(INDEX(Overrides!$F$292:$L$531,MATCH($A5&amp;$G5,Overrides!$C$292:$C$531,0),7),""),ROUND(V5*Setup!H$72*VLOOKUP($F5,Setup!$A$52:$C$55,3,FALSE()),0))</f>
        <v>107</v>
      </c>
      <c r="AE5" s="233">
        <f t="shared" si="1"/>
        <v>595</v>
      </c>
      <c r="AF5" s="233">
        <f t="shared" si="2"/>
        <v>17</v>
      </c>
      <c r="AG5" s="233">
        <f t="shared" si="3"/>
        <v>69</v>
      </c>
      <c r="AH5" s="233">
        <f t="shared" si="4"/>
        <v>34</v>
      </c>
      <c r="AI5" s="233">
        <f t="shared" si="5"/>
        <v>173</v>
      </c>
      <c r="AJ5" s="233">
        <f t="shared" si="6"/>
        <v>521</v>
      </c>
      <c r="AK5" s="233">
        <f t="shared" si="7"/>
        <v>240</v>
      </c>
      <c r="AL5" s="233">
        <f t="shared" si="8"/>
        <v>507</v>
      </c>
      <c r="AM5" s="233">
        <f t="shared" si="9"/>
        <v>1649</v>
      </c>
      <c r="AN5" s="234">
        <f t="shared" si="10"/>
        <v>0</v>
      </c>
      <c r="AO5" s="234">
        <f t="shared" si="11"/>
        <v>600</v>
      </c>
      <c r="AP5" s="234">
        <f t="shared" si="12"/>
        <v>0</v>
      </c>
      <c r="AQ5" s="234">
        <f t="shared" si="13"/>
        <v>1500</v>
      </c>
      <c r="AR5" s="234">
        <f t="shared" si="14"/>
        <v>2436</v>
      </c>
      <c r="AS5" s="234">
        <f t="shared" si="15"/>
        <v>1320</v>
      </c>
      <c r="AT5" s="234">
        <f t="shared" si="16"/>
        <v>1284</v>
      </c>
      <c r="AU5" s="234">
        <f t="shared" si="17"/>
        <v>7140</v>
      </c>
      <c r="AV5" s="167" t="str">
        <f>Setup!I3</f>
        <v>No</v>
      </c>
      <c r="AW5" s="167" t="str">
        <f>Setup!J3</f>
        <v>No</v>
      </c>
    </row>
    <row r="6" spans="1:49" ht="15" customHeight="1" x14ac:dyDescent="0.3">
      <c r="A6" s="167">
        <f>Setup!A3</f>
        <v>1</v>
      </c>
      <c r="B6" s="230">
        <f>Setup!B3</f>
        <v>46095</v>
      </c>
      <c r="C6" s="167" t="str">
        <f>Setup!C3</f>
        <v>Saturday</v>
      </c>
      <c r="D6" s="167" t="str">
        <f>Setup!D3</f>
        <v>Chattanooga Red Wolves SC</v>
      </c>
      <c r="E6" s="231">
        <f>Setup!E3</f>
        <v>0.79166666666666696</v>
      </c>
      <c r="F6" s="167" t="str">
        <f>Setup!F3</f>
        <v>D</v>
      </c>
      <c r="G6" s="167" t="s">
        <v>115</v>
      </c>
      <c r="H6" s="167" t="str">
        <f>Setup!H3</f>
        <v>No</v>
      </c>
      <c r="I6" s="232">
        <f>IF(IFERROR(INDEX(Overrides!$F$49:$L$288,MATCH($A6&amp;$G6,Overrides!$C$49:$C$288,0),1),"")&lt;&gt;"",IFERROR(INDEX(Overrides!$F$49:$L$288,MATCH($A6&amp;$G6,Overrides!$C$49:$C$288,0),1),""),IF(IFERROR(INDEX(Overrides!$D$6:$J$45,MATCH($F6&amp;$G6,Overrides!$C$6:$C$45,0),1),"")&lt;&gt;"",IFERROR(INDEX(Overrides!$D$6:$J$45,MATCH($F6&amp;$G6,Overrides!$C$6:$C$45,0),1),""),MROUND(VLOOKUP("P1+",Setup!$A$30:$B$36,2,FALSE())*VLOOKUP($G6,Setup!$A$40:$B$48,2,FALSE())*VLOOKUP($F6,Setup!$A$52:$B$55,2,FALSE()),0.5)))</f>
        <v>12</v>
      </c>
      <c r="J6" s="232">
        <f>IF(IFERROR(INDEX(Overrides!$F$49:$L$288,MATCH($A6&amp;$G6,Overrides!$C$49:$C$288,0),2),"")&lt;&gt;"",IFERROR(INDEX(Overrides!$F$49:$L$288,MATCH($A6&amp;$G6,Overrides!$C$49:$C$288,0),2),""),IF(IFERROR(INDEX(Overrides!$D$6:$J$45,MATCH($F6&amp;$G6,Overrides!$C$6:$C$45,0),2),"")&lt;&gt;"",IFERROR(INDEX(Overrides!$D$6:$J$45,MATCH($F6&amp;$G6,Overrides!$C$6:$C$45,0),2),""),MROUND(VLOOKUP("P1",Setup!$A$30:$B$36,2,FALSE())*VLOOKUP($G6,Setup!$A$40:$B$48,2,FALSE())*VLOOKUP($F6,Setup!$A$52:$B$55,2,FALSE()),0.5)))</f>
        <v>12</v>
      </c>
      <c r="K6" s="232">
        <f>IF(IFERROR(INDEX(Overrides!$F$49:$L$288,MATCH($A6&amp;$G6,Overrides!$C$49:$C$288,0),3),"")&lt;&gt;"",IFERROR(INDEX(Overrides!$F$49:$L$288,MATCH($A6&amp;$G6,Overrides!$C$49:$C$288,0),3),""),IF(IFERROR(INDEX(Overrides!$D$6:$J$45,MATCH($F6&amp;$G6,Overrides!$C$6:$C$45,0),3),"")&lt;&gt;"",IFERROR(INDEX(Overrides!$D$6:$J$45,MATCH($F6&amp;$G6,Overrides!$C$6:$C$45,0),3),""),MROUND(VLOOKUP("P2+",Setup!$A$30:$B$36,2,FALSE())*VLOOKUP($G6,Setup!$A$40:$B$48,2,FALSE())*VLOOKUP($F6,Setup!$A$52:$B$55,2,FALSE()),0.5)))</f>
        <v>12</v>
      </c>
      <c r="L6" s="232">
        <f>IF(IFERROR(INDEX(Overrides!$F$49:$L$288,MATCH($A6&amp;$G6,Overrides!$C$49:$C$288,0),4),"")&lt;&gt;"",IFERROR(INDEX(Overrides!$F$49:$L$288,MATCH($A6&amp;$G6,Overrides!$C$49:$C$288,0),4),""),IF(IFERROR(INDEX(Overrides!$D$6:$J$45,MATCH($F6&amp;$G6,Overrides!$C$6:$C$45,0),4),"")&lt;&gt;"",IFERROR(INDEX(Overrides!$D$6:$J$45,MATCH($F6&amp;$G6,Overrides!$C$6:$C$45,0),4),""),MROUND(VLOOKUP("P2",Setup!$A$30:$B$36,2,FALSE())*VLOOKUP($G6,Setup!$A$40:$B$48,2,FALSE())*VLOOKUP($F6,Setup!$A$52:$B$55,2,FALSE()),0.5)))</f>
        <v>12</v>
      </c>
      <c r="M6" s="232">
        <f>IF(IFERROR(INDEX(Overrides!$F$49:$L$288,MATCH($A6&amp;$G6,Overrides!$C$49:$C$288,0),5),"")&lt;&gt;"",IFERROR(INDEX(Overrides!$F$49:$L$288,MATCH($A6&amp;$G6,Overrides!$C$49:$C$288,0),5),""),IF(IFERROR(INDEX(Overrides!$D$6:$J$45,MATCH($F6&amp;$G6,Overrides!$C$6:$C$45,0),5),"")&lt;&gt;"",IFERROR(INDEX(Overrides!$D$6:$J$45,MATCH($F6&amp;$G6,Overrides!$C$6:$C$45,0),5),""),MROUND(VLOOKUP("P3",Setup!$A$30:$B$36,2,FALSE())*VLOOKUP($G6,Setup!$A$40:$B$48,2,FALSE())*VLOOKUP($F6,Setup!$A$52:$B$55,2,FALSE()),0.5)))</f>
        <v>12</v>
      </c>
      <c r="N6" s="232">
        <f>IF(IFERROR(INDEX(Overrides!$F$49:$L$288,MATCH($A6&amp;$G6,Overrides!$C$49:$C$288,0),6),"")&lt;&gt;"",IFERROR(INDEX(Overrides!$F$49:$L$288,MATCH($A6&amp;$G6,Overrides!$C$49:$C$288,0),6),""),IF(IFERROR(INDEX(Overrides!$D$6:$J$45,MATCH($F6&amp;$G6,Overrides!$C$6:$C$45,0),6),"")&lt;&gt;"",IFERROR(INDEX(Overrides!$D$6:$J$45,MATCH($F6&amp;$G6,Overrides!$C$6:$C$45,0),6),""),MROUND(VLOOKUP("P4",Setup!$A$30:$B$36,2,FALSE())*VLOOKUP($G6,Setup!$A$40:$B$48,2,FALSE())*VLOOKUP($F6,Setup!$A$52:$B$55,2,FALSE()),0.5)))</f>
        <v>12</v>
      </c>
      <c r="O6" s="232">
        <f>IF(IFERROR(INDEX(Overrides!$F$49:$L$288,MATCH($A6&amp;$G6,Overrides!$C$49:$C$288,0),7),"")&lt;&gt;"",IFERROR(INDEX(Overrides!$F$49:$L$288,MATCH($A6&amp;$G6,Overrides!$C$49:$C$288,0),7),""),IF(IFERROR(INDEX(Overrides!$D$6:$J$45,MATCH($F6&amp;$G6,Overrides!$C$6:$C$45,0),7),"")&lt;&gt;"",IFERROR(INDEX(Overrides!$D$6:$J$45,MATCH($F6&amp;$G6,Overrides!$C$6:$C$45,0),7),""),MROUND(VLOOKUP("P5",Setup!$A$30:$B$36,2,FALSE())*VLOOKUP($G6,Setup!$A$40:$B$48,2,FALSE())*VLOOKUP($F6,Setup!$A$52:$B$55,2,FALSE()),0.5)))</f>
        <v>12</v>
      </c>
      <c r="P6" s="233">
        <f>SUMIFS(Inventory!$F$2:$F$38,Inventory!$I$2:$I$38,"P1+",Inventory!$E$2:$E$38,"&lt;&gt;West")+IF(UPPER($H6)="YES",SUMIFS(Inventory!$F$2:$F$38,Inventory!$I$2:$I$38,"P1+",Inventory!$E$2:$E$38,"West"),0)</f>
        <v>17</v>
      </c>
      <c r="Q6" s="233">
        <f>SUMIFS(Inventory!$F$2:$F$38,Inventory!$I$2:$I$38,"P1",Inventory!$E$2:$E$38,"&lt;&gt;West")+IF(UPPER($H6)="YES",SUMIFS(Inventory!$F$2:$F$38,Inventory!$I$2:$I$38,"P1",Inventory!$E$2:$E$38,"West"),0)</f>
        <v>119</v>
      </c>
      <c r="R6" s="233">
        <f>SUMIFS(Inventory!$F$2:$F$38,Inventory!$I$2:$I$38,"P2+",Inventory!$E$2:$E$38,"&lt;&gt;West")+IF(UPPER($H6)="YES",SUMIFS(Inventory!$F$2:$F$38,Inventory!$I$2:$I$38,"P2+",Inventory!$E$2:$E$38,"West"),0)</f>
        <v>34</v>
      </c>
      <c r="S6" s="233">
        <f>SUMIFS(Inventory!$F$2:$F$38,Inventory!$I$2:$I$38,"P2",Inventory!$E$2:$E$38,"&lt;&gt;West")+IF(UPPER($H6)="YES",SUMIFS(Inventory!$F$2:$F$38,Inventory!$I$2:$I$38,"P2",Inventory!$E$2:$E$38,"West"),0)</f>
        <v>298</v>
      </c>
      <c r="T6" s="233">
        <f>SUMIFS(Inventory!$F$2:$F$38,Inventory!$I$2:$I$38,"P3",Inventory!$E$2:$E$38,"&lt;&gt;West")+IF(UPPER($H6)="YES",SUMIFS(Inventory!$F$2:$F$38,Inventory!$I$2:$I$38,"P3",Inventory!$E$2:$E$38,"West"),0)</f>
        <v>724</v>
      </c>
      <c r="U6" s="233">
        <f>SUMIFS(Inventory!$F$2:$F$38,Inventory!$I$2:$I$38,"P4",Inventory!$E$2:$E$38,"&lt;&gt;West")+IF(UPPER($H6)="YES",SUMIFS(Inventory!$F$2:$F$38,Inventory!$I$2:$I$38,"P4",Inventory!$E$2:$E$38,"West"),0)</f>
        <v>350</v>
      </c>
      <c r="V6" s="233">
        <f>SUMIFS(Inventory!$F$2:$F$38,Inventory!$I$2:$I$38,"P5",Inventory!$E$2:$E$38,"&lt;&gt;West")+IF(UPPER($H6)="YES",SUMIFS(Inventory!$F$2:$F$38,Inventory!$I$2:$I$38,"P5",Inventory!$E$2:$E$38,"West"),0)</f>
        <v>614</v>
      </c>
      <c r="W6" s="233">
        <f t="shared" si="0"/>
        <v>2156</v>
      </c>
      <c r="X6" s="233">
        <f>IF(IFERROR(INDEX(Overrides!$F$292:$L$531,MATCH($A6&amp;$G6,Overrides!$C$292:$C$531,0),1),"")&lt;&gt;"",IFERROR(INDEX(Overrides!$F$292:$L$531,MATCH($A6&amp;$G6,Overrides!$C$292:$C$531,0),1),""),ROUND(P6*Setup!B$73*VLOOKUP($F6,Setup!$A$52:$C$55,3,FALSE()),0))</f>
        <v>0</v>
      </c>
      <c r="Y6" s="233">
        <f>IF(IFERROR(INDEX(Overrides!$F$292:$L$531,MATCH($A6&amp;$G6,Overrides!$C$292:$C$531,0),2),"")&lt;&gt;"",IFERROR(INDEX(Overrides!$F$292:$L$531,MATCH($A6&amp;$G6,Overrides!$C$292:$C$531,0),2),""),ROUND(Q6*Setup!C$73*VLOOKUP($F6,Setup!$A$52:$C$55,3,FALSE()),0))</f>
        <v>12</v>
      </c>
      <c r="Z6" s="233">
        <f>IF(IFERROR(INDEX(Overrides!$F$292:$L$531,MATCH($A6&amp;$G6,Overrides!$C$292:$C$531,0),3),"")&lt;&gt;"",IFERROR(INDEX(Overrides!$F$292:$L$531,MATCH($A6&amp;$G6,Overrides!$C$292:$C$531,0),3),""),ROUND(R6*Setup!D$73*VLOOKUP($F6,Setup!$A$52:$C$55,3,FALSE()),0))</f>
        <v>0</v>
      </c>
      <c r="AA6" s="233">
        <f>IF(IFERROR(INDEX(Overrides!$F$292:$L$531,MATCH($A6&amp;$G6,Overrides!$C$292:$C$531,0),4),"")&lt;&gt;"",IFERROR(INDEX(Overrides!$F$292:$L$531,MATCH($A6&amp;$G6,Overrides!$C$292:$C$531,0),4),""),ROUND(S6*Setup!E$73*VLOOKUP($F6,Setup!$A$52:$C$55,3,FALSE()),0))</f>
        <v>10</v>
      </c>
      <c r="AB6" s="233">
        <f>IF(IFERROR(INDEX(Overrides!$F$292:$L$531,MATCH($A6&amp;$G6,Overrides!$C$292:$C$531,0),5),"")&lt;&gt;"",IFERROR(INDEX(Overrides!$F$292:$L$531,MATCH($A6&amp;$G6,Overrides!$C$292:$C$531,0),5),""),ROUND(T6*Setup!F$73*VLOOKUP($F6,Setup!$A$52:$C$55,3,FALSE()),0))</f>
        <v>25</v>
      </c>
      <c r="AC6" s="233">
        <f>IF(IFERROR(INDEX(Overrides!$F$292:$L$531,MATCH($A6&amp;$G6,Overrides!$C$292:$C$531,0),6),"")&lt;&gt;"",IFERROR(INDEX(Overrides!$F$292:$L$531,MATCH($A6&amp;$G6,Overrides!$C$292:$C$531,0),6),""),ROUND(U6*Setup!G$73*VLOOKUP($F6,Setup!$A$52:$C$55,3,FALSE()),0))</f>
        <v>12</v>
      </c>
      <c r="AD6" s="233">
        <f>IF(IFERROR(INDEX(Overrides!$F$292:$L$531,MATCH($A6&amp;$G6,Overrides!$C$292:$C$531,0),7),"")&lt;&gt;"",IFERROR(INDEX(Overrides!$F$292:$L$531,MATCH($A6&amp;$G6,Overrides!$C$292:$C$531,0),7),""),ROUND(V6*Setup!H$73*VLOOKUP($F6,Setup!$A$52:$C$55,3,FALSE()),0))</f>
        <v>21</v>
      </c>
      <c r="AE6" s="233">
        <f t="shared" si="1"/>
        <v>80</v>
      </c>
      <c r="AF6" s="233">
        <f t="shared" si="2"/>
        <v>17</v>
      </c>
      <c r="AG6" s="233">
        <f t="shared" si="3"/>
        <v>107</v>
      </c>
      <c r="AH6" s="233">
        <f t="shared" si="4"/>
        <v>34</v>
      </c>
      <c r="AI6" s="233">
        <f t="shared" si="5"/>
        <v>288</v>
      </c>
      <c r="AJ6" s="233">
        <f t="shared" si="6"/>
        <v>699</v>
      </c>
      <c r="AK6" s="233">
        <f t="shared" si="7"/>
        <v>338</v>
      </c>
      <c r="AL6" s="233">
        <f t="shared" si="8"/>
        <v>593</v>
      </c>
      <c r="AM6" s="233">
        <f t="shared" si="9"/>
        <v>1563</v>
      </c>
      <c r="AN6" s="234">
        <f t="shared" si="10"/>
        <v>0</v>
      </c>
      <c r="AO6" s="234">
        <f t="shared" si="11"/>
        <v>144</v>
      </c>
      <c r="AP6" s="234">
        <f t="shared" si="12"/>
        <v>0</v>
      </c>
      <c r="AQ6" s="234">
        <f t="shared" si="13"/>
        <v>120</v>
      </c>
      <c r="AR6" s="234">
        <f t="shared" si="14"/>
        <v>300</v>
      </c>
      <c r="AS6" s="234">
        <f t="shared" si="15"/>
        <v>144</v>
      </c>
      <c r="AT6" s="234">
        <f t="shared" si="16"/>
        <v>252</v>
      </c>
      <c r="AU6" s="234">
        <f t="shared" si="17"/>
        <v>960</v>
      </c>
      <c r="AV6" s="167" t="str">
        <f>Setup!I3</f>
        <v>No</v>
      </c>
      <c r="AW6" s="167" t="str">
        <f>Setup!J3</f>
        <v>No</v>
      </c>
    </row>
    <row r="7" spans="1:49" ht="15" customHeight="1" x14ac:dyDescent="0.3">
      <c r="A7" s="167">
        <f>Setup!A3</f>
        <v>1</v>
      </c>
      <c r="B7" s="230">
        <f>Setup!B3</f>
        <v>46095</v>
      </c>
      <c r="C7" s="167" t="str">
        <f>Setup!C3</f>
        <v>Saturday</v>
      </c>
      <c r="D7" s="167" t="str">
        <f>Setup!D3</f>
        <v>Chattanooga Red Wolves SC</v>
      </c>
      <c r="E7" s="231">
        <f>Setup!E3</f>
        <v>0.79166666666666696</v>
      </c>
      <c r="F7" s="167" t="str">
        <f>Setup!F3</f>
        <v>D</v>
      </c>
      <c r="G7" s="167" t="s">
        <v>117</v>
      </c>
      <c r="H7" s="167" t="str">
        <f>Setup!H3</f>
        <v>No</v>
      </c>
      <c r="I7" s="232">
        <f>IF(IFERROR(INDEX(Overrides!$F$49:$L$288,MATCH($A7&amp;$G7,Overrides!$C$49:$C$288,0),1),"")&lt;&gt;"",IFERROR(INDEX(Overrides!$F$49:$L$288,MATCH($A7&amp;$G7,Overrides!$C$49:$C$288,0),1),""),IF(IFERROR(INDEX(Overrides!$D$6:$J$45,MATCH($F7&amp;$G7,Overrides!$C$6:$C$45,0),1),"")&lt;&gt;"",IFERROR(INDEX(Overrides!$D$6:$J$45,MATCH($F7&amp;$G7,Overrides!$C$6:$C$45,0),1),""),MROUND(VLOOKUP("P1+",Setup!$A$30:$B$36,2,FALSE())*VLOOKUP($G7,Setup!$A$40:$B$48,2,FALSE())*VLOOKUP($F7,Setup!$A$52:$B$55,2,FALSE()),0.5)))</f>
        <v>26</v>
      </c>
      <c r="J7" s="232">
        <f>IF(IFERROR(INDEX(Overrides!$F$49:$L$288,MATCH($A7&amp;$G7,Overrides!$C$49:$C$288,0),2),"")&lt;&gt;"",IFERROR(INDEX(Overrides!$F$49:$L$288,MATCH($A7&amp;$G7,Overrides!$C$49:$C$288,0),2),""),IF(IFERROR(INDEX(Overrides!$D$6:$J$45,MATCH($F7&amp;$G7,Overrides!$C$6:$C$45,0),2),"")&lt;&gt;"",IFERROR(INDEX(Overrides!$D$6:$J$45,MATCH($F7&amp;$G7,Overrides!$C$6:$C$45,0),2),""),MROUND(VLOOKUP("P1",Setup!$A$30:$B$36,2,FALSE())*VLOOKUP($G7,Setup!$A$40:$B$48,2,FALSE())*VLOOKUP($F7,Setup!$A$52:$B$55,2,FALSE()),0.5)))</f>
        <v>22</v>
      </c>
      <c r="K7" s="232">
        <f>IF(IFERROR(INDEX(Overrides!$F$49:$L$288,MATCH($A7&amp;$G7,Overrides!$C$49:$C$288,0),3),"")&lt;&gt;"",IFERROR(INDEX(Overrides!$F$49:$L$288,MATCH($A7&amp;$G7,Overrides!$C$49:$C$288,0),3),""),IF(IFERROR(INDEX(Overrides!$D$6:$J$45,MATCH($F7&amp;$G7,Overrides!$C$6:$C$45,0),3),"")&lt;&gt;"",IFERROR(INDEX(Overrides!$D$6:$J$45,MATCH($F7&amp;$G7,Overrides!$C$6:$C$45,0),3),""),MROUND(VLOOKUP("P2+",Setup!$A$30:$B$36,2,FALSE())*VLOOKUP($G7,Setup!$A$40:$B$48,2,FALSE())*VLOOKUP($F7,Setup!$A$52:$B$55,2,FALSE()),0.5)))</f>
        <v>19.5</v>
      </c>
      <c r="L7" s="232">
        <f>IF(IFERROR(INDEX(Overrides!$F$49:$L$288,MATCH($A7&amp;$G7,Overrides!$C$49:$C$288,0),4),"")&lt;&gt;"",IFERROR(INDEX(Overrides!$F$49:$L$288,MATCH($A7&amp;$G7,Overrides!$C$49:$C$288,0),4),""),IF(IFERROR(INDEX(Overrides!$D$6:$J$45,MATCH($F7&amp;$G7,Overrides!$C$6:$C$45,0),4),"")&lt;&gt;"",IFERROR(INDEX(Overrides!$D$6:$J$45,MATCH($F7&amp;$G7,Overrides!$C$6:$C$45,0),4),""),MROUND(VLOOKUP("P2",Setup!$A$30:$B$36,2,FALSE())*VLOOKUP($G7,Setup!$A$40:$B$48,2,FALSE())*VLOOKUP($F7,Setup!$A$52:$B$55,2,FALSE()),0.5)))</f>
        <v>15.5</v>
      </c>
      <c r="M7" s="232">
        <f>IF(IFERROR(INDEX(Overrides!$F$49:$L$288,MATCH($A7&amp;$G7,Overrides!$C$49:$C$288,0),5),"")&lt;&gt;"",IFERROR(INDEX(Overrides!$F$49:$L$288,MATCH($A7&amp;$G7,Overrides!$C$49:$C$288,0),5),""),IF(IFERROR(INDEX(Overrides!$D$6:$J$45,MATCH($F7&amp;$G7,Overrides!$C$6:$C$45,0),5),"")&lt;&gt;"",IFERROR(INDEX(Overrides!$D$6:$J$45,MATCH($F7&amp;$G7,Overrides!$C$6:$C$45,0),5),""),MROUND(VLOOKUP("P3",Setup!$A$30:$B$36,2,FALSE())*VLOOKUP($G7,Setup!$A$40:$B$48,2,FALSE())*VLOOKUP($F7,Setup!$A$52:$B$55,2,FALSE()),0.5)))</f>
        <v>9</v>
      </c>
      <c r="N7" s="232">
        <f>IF(IFERROR(INDEX(Overrides!$F$49:$L$288,MATCH($A7&amp;$G7,Overrides!$C$49:$C$288,0),6),"")&lt;&gt;"",IFERROR(INDEX(Overrides!$F$49:$L$288,MATCH($A7&amp;$G7,Overrides!$C$49:$C$288,0),6),""),IF(IFERROR(INDEX(Overrides!$D$6:$J$45,MATCH($F7&amp;$G7,Overrides!$C$6:$C$45,0),6),"")&lt;&gt;"",IFERROR(INDEX(Overrides!$D$6:$J$45,MATCH($F7&amp;$G7,Overrides!$C$6:$C$45,0),6),""),MROUND(VLOOKUP("P4",Setup!$A$30:$B$36,2,FALSE())*VLOOKUP($G7,Setup!$A$40:$B$48,2,FALSE())*VLOOKUP($F7,Setup!$A$52:$B$55,2,FALSE()),0.5)))</f>
        <v>6</v>
      </c>
      <c r="O7" s="232">
        <f>IF(IFERROR(INDEX(Overrides!$F$49:$L$288,MATCH($A7&amp;$G7,Overrides!$C$49:$C$288,0),7),"")&lt;&gt;"",IFERROR(INDEX(Overrides!$F$49:$L$288,MATCH($A7&amp;$G7,Overrides!$C$49:$C$288,0),7),""),IF(IFERROR(INDEX(Overrides!$D$6:$J$45,MATCH($F7&amp;$G7,Overrides!$C$6:$C$45,0),7),"")&lt;&gt;"",IFERROR(INDEX(Overrides!$D$6:$J$45,MATCH($F7&amp;$G7,Overrides!$C$6:$C$45,0),7),""),MROUND(VLOOKUP("P5",Setup!$A$30:$B$36,2,FALSE())*VLOOKUP($G7,Setup!$A$40:$B$48,2,FALSE())*VLOOKUP($F7,Setup!$A$52:$B$55,2,FALSE()),0.5)))</f>
        <v>5</v>
      </c>
      <c r="P7" s="233">
        <f>SUMIFS(Inventory!$F$2:$F$38,Inventory!$I$2:$I$38,"P1+",Inventory!$E$2:$E$38,"&lt;&gt;West")+IF(UPPER($H7)="YES",SUMIFS(Inventory!$F$2:$F$38,Inventory!$I$2:$I$38,"P1+",Inventory!$E$2:$E$38,"West"),0)</f>
        <v>17</v>
      </c>
      <c r="Q7" s="233">
        <f>SUMIFS(Inventory!$F$2:$F$38,Inventory!$I$2:$I$38,"P1",Inventory!$E$2:$E$38,"&lt;&gt;West")+IF(UPPER($H7)="YES",SUMIFS(Inventory!$F$2:$F$38,Inventory!$I$2:$I$38,"P1",Inventory!$E$2:$E$38,"West"),0)</f>
        <v>119</v>
      </c>
      <c r="R7" s="233">
        <f>SUMIFS(Inventory!$F$2:$F$38,Inventory!$I$2:$I$38,"P2+",Inventory!$E$2:$E$38,"&lt;&gt;West")+IF(UPPER($H7)="YES",SUMIFS(Inventory!$F$2:$F$38,Inventory!$I$2:$I$38,"P2+",Inventory!$E$2:$E$38,"West"),0)</f>
        <v>34</v>
      </c>
      <c r="S7" s="233">
        <f>SUMIFS(Inventory!$F$2:$F$38,Inventory!$I$2:$I$38,"P2",Inventory!$E$2:$E$38,"&lt;&gt;West")+IF(UPPER($H7)="YES",SUMIFS(Inventory!$F$2:$F$38,Inventory!$I$2:$I$38,"P2",Inventory!$E$2:$E$38,"West"),0)</f>
        <v>298</v>
      </c>
      <c r="T7" s="233">
        <f>SUMIFS(Inventory!$F$2:$F$38,Inventory!$I$2:$I$38,"P3",Inventory!$E$2:$E$38,"&lt;&gt;West")+IF(UPPER($H7)="YES",SUMIFS(Inventory!$F$2:$F$38,Inventory!$I$2:$I$38,"P3",Inventory!$E$2:$E$38,"West"),0)</f>
        <v>724</v>
      </c>
      <c r="U7" s="233">
        <f>SUMIFS(Inventory!$F$2:$F$38,Inventory!$I$2:$I$38,"P4",Inventory!$E$2:$E$38,"&lt;&gt;West")+IF(UPPER($H7)="YES",SUMIFS(Inventory!$F$2:$F$38,Inventory!$I$2:$I$38,"P4",Inventory!$E$2:$E$38,"West"),0)</f>
        <v>350</v>
      </c>
      <c r="V7" s="233">
        <f>SUMIFS(Inventory!$F$2:$F$38,Inventory!$I$2:$I$38,"P5",Inventory!$E$2:$E$38,"&lt;&gt;West")+IF(UPPER($H7)="YES",SUMIFS(Inventory!$F$2:$F$38,Inventory!$I$2:$I$38,"P5",Inventory!$E$2:$E$38,"West"),0)</f>
        <v>614</v>
      </c>
      <c r="W7" s="233">
        <f t="shared" si="0"/>
        <v>2156</v>
      </c>
      <c r="X7" s="233">
        <f>IF(IFERROR(INDEX(Overrides!$F$292:$L$531,MATCH($A7&amp;$G7,Overrides!$C$292:$C$531,0),1),"")&lt;&gt;"",IFERROR(INDEX(Overrides!$F$292:$L$531,MATCH($A7&amp;$G7,Overrides!$C$292:$C$531,0),1),""),ROUND(P7*Setup!B$74*VLOOKUP($F7,Setup!$A$52:$C$55,3,FALSE()),0))</f>
        <v>0</v>
      </c>
      <c r="Y7" s="233">
        <f>IF(IFERROR(INDEX(Overrides!$F$292:$L$531,MATCH($A7&amp;$G7,Overrides!$C$292:$C$531,0),2),"")&lt;&gt;"",IFERROR(INDEX(Overrides!$F$292:$L$531,MATCH($A7&amp;$G7,Overrides!$C$292:$C$531,0),2),""),ROUND(Q7*Setup!C$74*VLOOKUP($F7,Setup!$A$52:$C$55,3,FALSE()),0))</f>
        <v>0</v>
      </c>
      <c r="Z7" s="233">
        <f>IF(IFERROR(INDEX(Overrides!$F$292:$L$531,MATCH($A7&amp;$G7,Overrides!$C$292:$C$531,0),3),"")&lt;&gt;"",IFERROR(INDEX(Overrides!$F$292:$L$531,MATCH($A7&amp;$G7,Overrides!$C$292:$C$531,0),3),""),ROUND(R7*Setup!D$74*VLOOKUP($F7,Setup!$A$52:$C$55,3,FALSE()),0))</f>
        <v>0</v>
      </c>
      <c r="AA7" s="233">
        <f>IF(IFERROR(INDEX(Overrides!$F$292:$L$531,MATCH($A7&amp;$G7,Overrides!$C$292:$C$531,0),4),"")&lt;&gt;"",IFERROR(INDEX(Overrides!$F$292:$L$531,MATCH($A7&amp;$G7,Overrides!$C$292:$C$531,0),4),""),ROUND(S7*Setup!E$74*VLOOKUP($F7,Setup!$A$52:$C$55,3,FALSE()),0))</f>
        <v>0</v>
      </c>
      <c r="AB7" s="233">
        <f>IF(IFERROR(INDEX(Overrides!$F$292:$L$531,MATCH($A7&amp;$G7,Overrides!$C$292:$C$531,0),5),"")&lt;&gt;"",IFERROR(INDEX(Overrides!$F$292:$L$531,MATCH($A7&amp;$G7,Overrides!$C$292:$C$531,0),5),""),ROUND(T7*Setup!F$74*VLOOKUP($F7,Setup!$A$52:$C$55,3,FALSE()),0))</f>
        <v>0</v>
      </c>
      <c r="AC7" s="233">
        <f>IF(IFERROR(INDEX(Overrides!$F$292:$L$531,MATCH($A7&amp;$G7,Overrides!$C$292:$C$531,0),6),"")&lt;&gt;"",IFERROR(INDEX(Overrides!$F$292:$L$531,MATCH($A7&amp;$G7,Overrides!$C$292:$C$531,0),6),""),ROUND(U7*Setup!G$74*VLOOKUP($F7,Setup!$A$52:$C$55,3,FALSE()),0))</f>
        <v>0</v>
      </c>
      <c r="AD7" s="233">
        <f>IF(IFERROR(INDEX(Overrides!$F$292:$L$531,MATCH($A7&amp;$G7,Overrides!$C$292:$C$531,0),7),"")&lt;&gt;"",IFERROR(INDEX(Overrides!$F$292:$L$531,MATCH($A7&amp;$G7,Overrides!$C$292:$C$531,0),7),""),ROUND(V7*Setup!H$74*VLOOKUP($F7,Setup!$A$52:$C$55,3,FALSE()),0))</f>
        <v>0</v>
      </c>
      <c r="AE7" s="233">
        <f t="shared" si="1"/>
        <v>0</v>
      </c>
      <c r="AF7" s="233">
        <f t="shared" si="2"/>
        <v>17</v>
      </c>
      <c r="AG7" s="233">
        <f t="shared" si="3"/>
        <v>119</v>
      </c>
      <c r="AH7" s="233">
        <f t="shared" si="4"/>
        <v>34</v>
      </c>
      <c r="AI7" s="233">
        <f t="shared" si="5"/>
        <v>298</v>
      </c>
      <c r="AJ7" s="233">
        <f t="shared" si="6"/>
        <v>724</v>
      </c>
      <c r="AK7" s="233">
        <f t="shared" si="7"/>
        <v>350</v>
      </c>
      <c r="AL7" s="233">
        <f t="shared" si="8"/>
        <v>614</v>
      </c>
      <c r="AM7" s="233">
        <f t="shared" si="9"/>
        <v>1542</v>
      </c>
      <c r="AN7" s="234">
        <f t="shared" si="10"/>
        <v>0</v>
      </c>
      <c r="AO7" s="234">
        <f t="shared" si="11"/>
        <v>0</v>
      </c>
      <c r="AP7" s="234">
        <f t="shared" si="12"/>
        <v>0</v>
      </c>
      <c r="AQ7" s="234">
        <f t="shared" si="13"/>
        <v>0</v>
      </c>
      <c r="AR7" s="234">
        <f t="shared" si="14"/>
        <v>0</v>
      </c>
      <c r="AS7" s="234">
        <f t="shared" si="15"/>
        <v>0</v>
      </c>
      <c r="AT7" s="234">
        <f t="shared" si="16"/>
        <v>0</v>
      </c>
      <c r="AU7" s="234">
        <f t="shared" si="17"/>
        <v>0</v>
      </c>
      <c r="AV7" s="167" t="str">
        <f>Setup!I3</f>
        <v>No</v>
      </c>
      <c r="AW7" s="167" t="str">
        <f>Setup!J3</f>
        <v>No</v>
      </c>
    </row>
    <row r="8" spans="1:49" ht="15" customHeight="1" x14ac:dyDescent="0.3">
      <c r="A8" s="167">
        <f>Setup!A3</f>
        <v>1</v>
      </c>
      <c r="B8" s="230">
        <f>Setup!B3</f>
        <v>46095</v>
      </c>
      <c r="C8" s="167" t="str">
        <f>Setup!C3</f>
        <v>Saturday</v>
      </c>
      <c r="D8" s="167" t="str">
        <f>Setup!D3</f>
        <v>Chattanooga Red Wolves SC</v>
      </c>
      <c r="E8" s="231">
        <f>Setup!E3</f>
        <v>0.79166666666666696</v>
      </c>
      <c r="F8" s="167" t="str">
        <f>Setup!F3</f>
        <v>D</v>
      </c>
      <c r="G8" s="167" t="s">
        <v>119</v>
      </c>
      <c r="H8" s="167" t="str">
        <f>Setup!H3</f>
        <v>No</v>
      </c>
      <c r="I8" s="232">
        <f>IF(IFERROR(INDEX(Overrides!$F$49:$L$288,MATCH($A8&amp;$G8,Overrides!$C$49:$C$288,0),1),"")&lt;&gt;"",IFERROR(INDEX(Overrides!$F$49:$L$288,MATCH($A8&amp;$G8,Overrides!$C$49:$C$288,0),1),""),IF(IFERROR(INDEX(Overrides!$D$6:$J$45,MATCH($F8&amp;$G8,Overrides!$C$6:$C$45,0),1),"")&lt;&gt;"",IFERROR(INDEX(Overrides!$D$6:$J$45,MATCH($F8&amp;$G8,Overrides!$C$6:$C$45,0),1),""),MROUND(VLOOKUP("P1+",Setup!$A$30:$B$36,2,FALSE())*VLOOKUP($G8,Setup!$A$40:$B$48,2,FALSE())*VLOOKUP($F8,Setup!$A$52:$B$55,2,FALSE()),0.5)))</f>
        <v>0</v>
      </c>
      <c r="J8" s="232">
        <f>IF(IFERROR(INDEX(Overrides!$F$49:$L$288,MATCH($A8&amp;$G8,Overrides!$C$49:$C$288,0),2),"")&lt;&gt;"",IFERROR(INDEX(Overrides!$F$49:$L$288,MATCH($A8&amp;$G8,Overrides!$C$49:$C$288,0),2),""),IF(IFERROR(INDEX(Overrides!$D$6:$J$45,MATCH($F8&amp;$G8,Overrides!$C$6:$C$45,0),2),"")&lt;&gt;"",IFERROR(INDEX(Overrides!$D$6:$J$45,MATCH($F8&amp;$G8,Overrides!$C$6:$C$45,0),2),""),MROUND(VLOOKUP("P1",Setup!$A$30:$B$36,2,FALSE())*VLOOKUP($G8,Setup!$A$40:$B$48,2,FALSE())*VLOOKUP($F8,Setup!$A$52:$B$55,2,FALSE()),0.5)))</f>
        <v>0</v>
      </c>
      <c r="K8" s="232">
        <f>IF(IFERROR(INDEX(Overrides!$F$49:$L$288,MATCH($A8&amp;$G8,Overrides!$C$49:$C$288,0),3),"")&lt;&gt;"",IFERROR(INDEX(Overrides!$F$49:$L$288,MATCH($A8&amp;$G8,Overrides!$C$49:$C$288,0),3),""),IF(IFERROR(INDEX(Overrides!$D$6:$J$45,MATCH($F8&amp;$G8,Overrides!$C$6:$C$45,0),3),"")&lt;&gt;"",IFERROR(INDEX(Overrides!$D$6:$J$45,MATCH($F8&amp;$G8,Overrides!$C$6:$C$45,0),3),""),MROUND(VLOOKUP("P2+",Setup!$A$30:$B$36,2,FALSE())*VLOOKUP($G8,Setup!$A$40:$B$48,2,FALSE())*VLOOKUP($F8,Setup!$A$52:$B$55,2,FALSE()),0.5)))</f>
        <v>0</v>
      </c>
      <c r="L8" s="232">
        <f>IF(IFERROR(INDEX(Overrides!$F$49:$L$288,MATCH($A8&amp;$G8,Overrides!$C$49:$C$288,0),4),"")&lt;&gt;"",IFERROR(INDEX(Overrides!$F$49:$L$288,MATCH($A8&amp;$G8,Overrides!$C$49:$C$288,0),4),""),IF(IFERROR(INDEX(Overrides!$D$6:$J$45,MATCH($F8&amp;$G8,Overrides!$C$6:$C$45,0),4),"")&lt;&gt;"",IFERROR(INDEX(Overrides!$D$6:$J$45,MATCH($F8&amp;$G8,Overrides!$C$6:$C$45,0),4),""),MROUND(VLOOKUP("P2",Setup!$A$30:$B$36,2,FALSE())*VLOOKUP($G8,Setup!$A$40:$B$48,2,FALSE())*VLOOKUP($F8,Setup!$A$52:$B$55,2,FALSE()),0.5)))</f>
        <v>0</v>
      </c>
      <c r="M8" s="232">
        <f>IF(IFERROR(INDEX(Overrides!$F$49:$L$288,MATCH($A8&amp;$G8,Overrides!$C$49:$C$288,0),5),"")&lt;&gt;"",IFERROR(INDEX(Overrides!$F$49:$L$288,MATCH($A8&amp;$G8,Overrides!$C$49:$C$288,0),5),""),IF(IFERROR(INDEX(Overrides!$D$6:$J$45,MATCH($F8&amp;$G8,Overrides!$C$6:$C$45,0),5),"")&lt;&gt;"",IFERROR(INDEX(Overrides!$D$6:$J$45,MATCH($F8&amp;$G8,Overrides!$C$6:$C$45,0),5),""),MROUND(VLOOKUP("P3",Setup!$A$30:$B$36,2,FALSE())*VLOOKUP($G8,Setup!$A$40:$B$48,2,FALSE())*VLOOKUP($F8,Setup!$A$52:$B$55,2,FALSE()),0.5)))</f>
        <v>0</v>
      </c>
      <c r="N8" s="232">
        <f>IF(IFERROR(INDEX(Overrides!$F$49:$L$288,MATCH($A8&amp;$G8,Overrides!$C$49:$C$288,0),6),"")&lt;&gt;"",IFERROR(INDEX(Overrides!$F$49:$L$288,MATCH($A8&amp;$G8,Overrides!$C$49:$C$288,0),6),""),IF(IFERROR(INDEX(Overrides!$D$6:$J$45,MATCH($F8&amp;$G8,Overrides!$C$6:$C$45,0),6),"")&lt;&gt;"",IFERROR(INDEX(Overrides!$D$6:$J$45,MATCH($F8&amp;$G8,Overrides!$C$6:$C$45,0),6),""),MROUND(VLOOKUP("P4",Setup!$A$30:$B$36,2,FALSE())*VLOOKUP($G8,Setup!$A$40:$B$48,2,FALSE())*VLOOKUP($F8,Setup!$A$52:$B$55,2,FALSE()),0.5)))</f>
        <v>0</v>
      </c>
      <c r="O8" s="232">
        <f>IF(IFERROR(INDEX(Overrides!$F$49:$L$288,MATCH($A8&amp;$G8,Overrides!$C$49:$C$288,0),7),"")&lt;&gt;"",IFERROR(INDEX(Overrides!$F$49:$L$288,MATCH($A8&amp;$G8,Overrides!$C$49:$C$288,0),7),""),IF(IFERROR(INDEX(Overrides!$D$6:$J$45,MATCH($F8&amp;$G8,Overrides!$C$6:$C$45,0),7),"")&lt;&gt;"",IFERROR(INDEX(Overrides!$D$6:$J$45,MATCH($F8&amp;$G8,Overrides!$C$6:$C$45,0),7),""),MROUND(VLOOKUP("P5",Setup!$A$30:$B$36,2,FALSE())*VLOOKUP($G8,Setup!$A$40:$B$48,2,FALSE())*VLOOKUP($F8,Setup!$A$52:$B$55,2,FALSE()),0.5)))</f>
        <v>0</v>
      </c>
      <c r="P8" s="233">
        <f>SUMIFS(Inventory!$F$2:$F$38,Inventory!$I$2:$I$38,"P1+",Inventory!$E$2:$E$38,"&lt;&gt;West")+IF(UPPER($H8)="YES",SUMIFS(Inventory!$F$2:$F$38,Inventory!$I$2:$I$38,"P1+",Inventory!$E$2:$E$38,"West"),0)</f>
        <v>17</v>
      </c>
      <c r="Q8" s="233">
        <f>SUMIFS(Inventory!$F$2:$F$38,Inventory!$I$2:$I$38,"P1",Inventory!$E$2:$E$38,"&lt;&gt;West")+IF(UPPER($H8)="YES",SUMIFS(Inventory!$F$2:$F$38,Inventory!$I$2:$I$38,"P1",Inventory!$E$2:$E$38,"West"),0)</f>
        <v>119</v>
      </c>
      <c r="R8" s="233">
        <f>SUMIFS(Inventory!$F$2:$F$38,Inventory!$I$2:$I$38,"P2+",Inventory!$E$2:$E$38,"&lt;&gt;West")+IF(UPPER($H8)="YES",SUMIFS(Inventory!$F$2:$F$38,Inventory!$I$2:$I$38,"P2+",Inventory!$E$2:$E$38,"West"),0)</f>
        <v>34</v>
      </c>
      <c r="S8" s="233">
        <f>SUMIFS(Inventory!$F$2:$F$38,Inventory!$I$2:$I$38,"P2",Inventory!$E$2:$E$38,"&lt;&gt;West")+IF(UPPER($H8)="YES",SUMIFS(Inventory!$F$2:$F$38,Inventory!$I$2:$I$38,"P2",Inventory!$E$2:$E$38,"West"),0)</f>
        <v>298</v>
      </c>
      <c r="T8" s="233">
        <f>SUMIFS(Inventory!$F$2:$F$38,Inventory!$I$2:$I$38,"P3",Inventory!$E$2:$E$38,"&lt;&gt;West")+IF(UPPER($H8)="YES",SUMIFS(Inventory!$F$2:$F$38,Inventory!$I$2:$I$38,"P3",Inventory!$E$2:$E$38,"West"),0)</f>
        <v>724</v>
      </c>
      <c r="U8" s="233">
        <f>SUMIFS(Inventory!$F$2:$F$38,Inventory!$I$2:$I$38,"P4",Inventory!$E$2:$E$38,"&lt;&gt;West")+IF(UPPER($H8)="YES",SUMIFS(Inventory!$F$2:$F$38,Inventory!$I$2:$I$38,"P4",Inventory!$E$2:$E$38,"West"),0)</f>
        <v>350</v>
      </c>
      <c r="V8" s="233">
        <f>SUMIFS(Inventory!$F$2:$F$38,Inventory!$I$2:$I$38,"P5",Inventory!$E$2:$E$38,"&lt;&gt;West")+IF(UPPER($H8)="YES",SUMIFS(Inventory!$F$2:$F$38,Inventory!$I$2:$I$38,"P5",Inventory!$E$2:$E$38,"West"),0)</f>
        <v>614</v>
      </c>
      <c r="W8" s="233">
        <f t="shared" si="0"/>
        <v>2156</v>
      </c>
      <c r="X8" s="233">
        <f>IF(IFERROR(INDEX(Overrides!$F$292:$L$531,MATCH($A8&amp;$G8,Overrides!$C$292:$C$531,0),1),"")&lt;&gt;"",IFERROR(INDEX(Overrides!$F$292:$L$531,MATCH($A8&amp;$G8,Overrides!$C$292:$C$531,0),1),""),ROUND(P8*Setup!B$75*VLOOKUP($F8,Setup!$A$52:$C$55,3,FALSE()),0))</f>
        <v>0</v>
      </c>
      <c r="Y8" s="233">
        <f>IF(IFERROR(INDEX(Overrides!$F$292:$L$531,MATCH($A8&amp;$G8,Overrides!$C$292:$C$531,0),2),"")&lt;&gt;"",IFERROR(INDEX(Overrides!$F$292:$L$531,MATCH($A8&amp;$G8,Overrides!$C$292:$C$531,0),2),""),ROUND(Q8*Setup!C$75*VLOOKUP($F8,Setup!$A$52:$C$55,3,FALSE()),0))</f>
        <v>0</v>
      </c>
      <c r="Z8" s="233">
        <f>IF(IFERROR(INDEX(Overrides!$F$292:$L$531,MATCH($A8&amp;$G8,Overrides!$C$292:$C$531,0),3),"")&lt;&gt;"",IFERROR(INDEX(Overrides!$F$292:$L$531,MATCH($A8&amp;$G8,Overrides!$C$292:$C$531,0),3),""),ROUND(R8*Setup!D$75*VLOOKUP($F8,Setup!$A$52:$C$55,3,FALSE()),0))</f>
        <v>0</v>
      </c>
      <c r="AA8" s="233">
        <f>IF(IFERROR(INDEX(Overrides!$F$292:$L$531,MATCH($A8&amp;$G8,Overrides!$C$292:$C$531,0),4),"")&lt;&gt;"",IFERROR(INDEX(Overrides!$F$292:$L$531,MATCH($A8&amp;$G8,Overrides!$C$292:$C$531,0),4),""),ROUND(S8*Setup!E$75*VLOOKUP($F8,Setup!$A$52:$C$55,3,FALSE()),0))</f>
        <v>0</v>
      </c>
      <c r="AB8" s="233">
        <f>IF(IFERROR(INDEX(Overrides!$F$292:$L$531,MATCH($A8&amp;$G8,Overrides!$C$292:$C$531,0),5),"")&lt;&gt;"",IFERROR(INDEX(Overrides!$F$292:$L$531,MATCH($A8&amp;$G8,Overrides!$C$292:$C$531,0),5),""),ROUND(T8*Setup!F$75*VLOOKUP($F8,Setup!$A$52:$C$55,3,FALSE()),0))</f>
        <v>0</v>
      </c>
      <c r="AC8" s="233">
        <f>IF(IFERROR(INDEX(Overrides!$F$292:$L$531,MATCH($A8&amp;$G8,Overrides!$C$292:$C$531,0),6),"")&lt;&gt;"",IFERROR(INDEX(Overrides!$F$292:$L$531,MATCH($A8&amp;$G8,Overrides!$C$292:$C$531,0),6),""),ROUND(U8*Setup!G$75*VLOOKUP($F8,Setup!$A$52:$C$55,3,FALSE()),0))</f>
        <v>0</v>
      </c>
      <c r="AD8" s="233">
        <f>IF(IFERROR(INDEX(Overrides!$F$292:$L$531,MATCH($A8&amp;$G8,Overrides!$C$292:$C$531,0),7),"")&lt;&gt;"",IFERROR(INDEX(Overrides!$F$292:$L$531,MATCH($A8&amp;$G8,Overrides!$C$292:$C$531,0),7),""),ROUND(V8*Setup!H$75*VLOOKUP($F8,Setup!$A$52:$C$55,3,FALSE()),0))</f>
        <v>0</v>
      </c>
      <c r="AE8" s="233">
        <f t="shared" si="1"/>
        <v>0</v>
      </c>
      <c r="AF8" s="233">
        <f t="shared" si="2"/>
        <v>17</v>
      </c>
      <c r="AG8" s="233">
        <f t="shared" si="3"/>
        <v>119</v>
      </c>
      <c r="AH8" s="233">
        <f t="shared" si="4"/>
        <v>34</v>
      </c>
      <c r="AI8" s="233">
        <f t="shared" si="5"/>
        <v>298</v>
      </c>
      <c r="AJ8" s="233">
        <f t="shared" si="6"/>
        <v>724</v>
      </c>
      <c r="AK8" s="233">
        <f t="shared" si="7"/>
        <v>350</v>
      </c>
      <c r="AL8" s="233">
        <f t="shared" si="8"/>
        <v>614</v>
      </c>
      <c r="AM8" s="233">
        <f t="shared" si="9"/>
        <v>1542</v>
      </c>
      <c r="AN8" s="234">
        <f t="shared" si="10"/>
        <v>0</v>
      </c>
      <c r="AO8" s="234">
        <f t="shared" si="11"/>
        <v>0</v>
      </c>
      <c r="AP8" s="234">
        <f t="shared" si="12"/>
        <v>0</v>
      </c>
      <c r="AQ8" s="234">
        <f t="shared" si="13"/>
        <v>0</v>
      </c>
      <c r="AR8" s="234">
        <f t="shared" si="14"/>
        <v>0</v>
      </c>
      <c r="AS8" s="234">
        <f t="shared" si="15"/>
        <v>0</v>
      </c>
      <c r="AT8" s="234">
        <f t="shared" si="16"/>
        <v>0</v>
      </c>
      <c r="AU8" s="234">
        <f t="shared" si="17"/>
        <v>0</v>
      </c>
      <c r="AV8" s="167" t="str">
        <f>Setup!I3</f>
        <v>No</v>
      </c>
      <c r="AW8" s="167" t="str">
        <f>Setup!J3</f>
        <v>No</v>
      </c>
    </row>
    <row r="9" spans="1:49" ht="15" customHeight="1" x14ac:dyDescent="0.3">
      <c r="A9" s="167">
        <f>Setup!A3</f>
        <v>1</v>
      </c>
      <c r="B9" s="230">
        <f>Setup!B3</f>
        <v>46095</v>
      </c>
      <c r="C9" s="167" t="str">
        <f>Setup!C3</f>
        <v>Saturday</v>
      </c>
      <c r="D9" s="167" t="str">
        <f>Setup!D3</f>
        <v>Chattanooga Red Wolves SC</v>
      </c>
      <c r="E9" s="231">
        <f>Setup!E3</f>
        <v>0.79166666666666696</v>
      </c>
      <c r="F9" s="167" t="str">
        <f>Setup!F3</f>
        <v>D</v>
      </c>
      <c r="G9" s="167" t="s">
        <v>121</v>
      </c>
      <c r="H9" s="167" t="str">
        <f>Setup!H3</f>
        <v>No</v>
      </c>
      <c r="I9" s="232">
        <f>IF(IFERROR(INDEX(Overrides!$F$49:$L$288,MATCH($A9&amp;$G9,Overrides!$C$49:$C$288,0),1),"")&lt;&gt;"",IFERROR(INDEX(Overrides!$F$49:$L$288,MATCH($A9&amp;$G9,Overrides!$C$49:$C$288,0),1),""),IF(IFERROR(INDEX(Overrides!$D$6:$J$45,MATCH($F9&amp;$G9,Overrides!$C$6:$C$45,0),1),"")&lt;&gt;"",IFERROR(INDEX(Overrides!$D$6:$J$45,MATCH($F9&amp;$G9,Overrides!$C$6:$C$45,0),1),""),MROUND(VLOOKUP("P1+",Setup!$A$30:$B$36,2,FALSE())*VLOOKUP($G9,Setup!$A$40:$B$48,2,FALSE())*VLOOKUP($F9,Setup!$A$52:$B$55,2,FALSE()),0.5)))</f>
        <v>0</v>
      </c>
      <c r="J9" s="232">
        <f>IF(IFERROR(INDEX(Overrides!$F$49:$L$288,MATCH($A9&amp;$G9,Overrides!$C$49:$C$288,0),2),"")&lt;&gt;"",IFERROR(INDEX(Overrides!$F$49:$L$288,MATCH($A9&amp;$G9,Overrides!$C$49:$C$288,0),2),""),IF(IFERROR(INDEX(Overrides!$D$6:$J$45,MATCH($F9&amp;$G9,Overrides!$C$6:$C$45,0),2),"")&lt;&gt;"",IFERROR(INDEX(Overrides!$D$6:$J$45,MATCH($F9&amp;$G9,Overrides!$C$6:$C$45,0),2),""),MROUND(VLOOKUP("P1",Setup!$A$30:$B$36,2,FALSE())*VLOOKUP($G9,Setup!$A$40:$B$48,2,FALSE())*VLOOKUP($F9,Setup!$A$52:$B$55,2,FALSE()),0.5)))</f>
        <v>0</v>
      </c>
      <c r="K9" s="232">
        <f>IF(IFERROR(INDEX(Overrides!$F$49:$L$288,MATCH($A9&amp;$G9,Overrides!$C$49:$C$288,0),3),"")&lt;&gt;"",IFERROR(INDEX(Overrides!$F$49:$L$288,MATCH($A9&amp;$G9,Overrides!$C$49:$C$288,0),3),""),IF(IFERROR(INDEX(Overrides!$D$6:$J$45,MATCH($F9&amp;$G9,Overrides!$C$6:$C$45,0),3),"")&lt;&gt;"",IFERROR(INDEX(Overrides!$D$6:$J$45,MATCH($F9&amp;$G9,Overrides!$C$6:$C$45,0),3),""),MROUND(VLOOKUP("P2+",Setup!$A$30:$B$36,2,FALSE())*VLOOKUP($G9,Setup!$A$40:$B$48,2,FALSE())*VLOOKUP($F9,Setup!$A$52:$B$55,2,FALSE()),0.5)))</f>
        <v>0</v>
      </c>
      <c r="L9" s="232">
        <f>IF(IFERROR(INDEX(Overrides!$F$49:$L$288,MATCH($A9&amp;$G9,Overrides!$C$49:$C$288,0),4),"")&lt;&gt;"",IFERROR(INDEX(Overrides!$F$49:$L$288,MATCH($A9&amp;$G9,Overrides!$C$49:$C$288,0),4),""),IF(IFERROR(INDEX(Overrides!$D$6:$J$45,MATCH($F9&amp;$G9,Overrides!$C$6:$C$45,0),4),"")&lt;&gt;"",IFERROR(INDEX(Overrides!$D$6:$J$45,MATCH($F9&amp;$G9,Overrides!$C$6:$C$45,0),4),""),MROUND(VLOOKUP("P2",Setup!$A$30:$B$36,2,FALSE())*VLOOKUP($G9,Setup!$A$40:$B$48,2,FALSE())*VLOOKUP($F9,Setup!$A$52:$B$55,2,FALSE()),0.5)))</f>
        <v>0</v>
      </c>
      <c r="M9" s="232">
        <f>IF(IFERROR(INDEX(Overrides!$F$49:$L$288,MATCH($A9&amp;$G9,Overrides!$C$49:$C$288,0),5),"")&lt;&gt;"",IFERROR(INDEX(Overrides!$F$49:$L$288,MATCH($A9&amp;$G9,Overrides!$C$49:$C$288,0),5),""),IF(IFERROR(INDEX(Overrides!$D$6:$J$45,MATCH($F9&amp;$G9,Overrides!$C$6:$C$45,0),5),"")&lt;&gt;"",IFERROR(INDEX(Overrides!$D$6:$J$45,MATCH($F9&amp;$G9,Overrides!$C$6:$C$45,0),5),""),MROUND(VLOOKUP("P3",Setup!$A$30:$B$36,2,FALSE())*VLOOKUP($G9,Setup!$A$40:$B$48,2,FALSE())*VLOOKUP($F9,Setup!$A$52:$B$55,2,FALSE()),0.5)))</f>
        <v>0</v>
      </c>
      <c r="N9" s="232">
        <f>IF(IFERROR(INDEX(Overrides!$F$49:$L$288,MATCH($A9&amp;$G9,Overrides!$C$49:$C$288,0),6),"")&lt;&gt;"",IFERROR(INDEX(Overrides!$F$49:$L$288,MATCH($A9&amp;$G9,Overrides!$C$49:$C$288,0),6),""),IF(IFERROR(INDEX(Overrides!$D$6:$J$45,MATCH($F9&amp;$G9,Overrides!$C$6:$C$45,0),6),"")&lt;&gt;"",IFERROR(INDEX(Overrides!$D$6:$J$45,MATCH($F9&amp;$G9,Overrides!$C$6:$C$45,0),6),""),MROUND(VLOOKUP("P4",Setup!$A$30:$B$36,2,FALSE())*VLOOKUP($G9,Setup!$A$40:$B$48,2,FALSE())*VLOOKUP($F9,Setup!$A$52:$B$55,2,FALSE()),0.5)))</f>
        <v>0</v>
      </c>
      <c r="O9" s="232">
        <f>IF(IFERROR(INDEX(Overrides!$F$49:$L$288,MATCH($A9&amp;$G9,Overrides!$C$49:$C$288,0),7),"")&lt;&gt;"",IFERROR(INDEX(Overrides!$F$49:$L$288,MATCH($A9&amp;$G9,Overrides!$C$49:$C$288,0),7),""),IF(IFERROR(INDEX(Overrides!$D$6:$J$45,MATCH($F9&amp;$G9,Overrides!$C$6:$C$45,0),7),"")&lt;&gt;"",IFERROR(INDEX(Overrides!$D$6:$J$45,MATCH($F9&amp;$G9,Overrides!$C$6:$C$45,0),7),""),MROUND(VLOOKUP("P5",Setup!$A$30:$B$36,2,FALSE())*VLOOKUP($G9,Setup!$A$40:$B$48,2,FALSE())*VLOOKUP($F9,Setup!$A$52:$B$55,2,FALSE()),0.5)))</f>
        <v>0</v>
      </c>
      <c r="P9" s="233">
        <f>SUMIFS(Inventory!$F$2:$F$38,Inventory!$I$2:$I$38,"P1+",Inventory!$E$2:$E$38,"&lt;&gt;West")+IF(UPPER($H9)="YES",SUMIFS(Inventory!$F$2:$F$38,Inventory!$I$2:$I$38,"P1+",Inventory!$E$2:$E$38,"West"),0)</f>
        <v>17</v>
      </c>
      <c r="Q9" s="233">
        <f>SUMIFS(Inventory!$F$2:$F$38,Inventory!$I$2:$I$38,"P1",Inventory!$E$2:$E$38,"&lt;&gt;West")+IF(UPPER($H9)="YES",SUMIFS(Inventory!$F$2:$F$38,Inventory!$I$2:$I$38,"P1",Inventory!$E$2:$E$38,"West"),0)</f>
        <v>119</v>
      </c>
      <c r="R9" s="233">
        <f>SUMIFS(Inventory!$F$2:$F$38,Inventory!$I$2:$I$38,"P2+",Inventory!$E$2:$E$38,"&lt;&gt;West")+IF(UPPER($H9)="YES",SUMIFS(Inventory!$F$2:$F$38,Inventory!$I$2:$I$38,"P2+",Inventory!$E$2:$E$38,"West"),0)</f>
        <v>34</v>
      </c>
      <c r="S9" s="233">
        <f>SUMIFS(Inventory!$F$2:$F$38,Inventory!$I$2:$I$38,"P2",Inventory!$E$2:$E$38,"&lt;&gt;West")+IF(UPPER($H9)="YES",SUMIFS(Inventory!$F$2:$F$38,Inventory!$I$2:$I$38,"P2",Inventory!$E$2:$E$38,"West"),0)</f>
        <v>298</v>
      </c>
      <c r="T9" s="233">
        <f>SUMIFS(Inventory!$F$2:$F$38,Inventory!$I$2:$I$38,"P3",Inventory!$E$2:$E$38,"&lt;&gt;West")+IF(UPPER($H9)="YES",SUMIFS(Inventory!$F$2:$F$38,Inventory!$I$2:$I$38,"P3",Inventory!$E$2:$E$38,"West"),0)</f>
        <v>724</v>
      </c>
      <c r="U9" s="233">
        <f>SUMIFS(Inventory!$F$2:$F$38,Inventory!$I$2:$I$38,"P4",Inventory!$E$2:$E$38,"&lt;&gt;West")+IF(UPPER($H9)="YES",SUMIFS(Inventory!$F$2:$F$38,Inventory!$I$2:$I$38,"P4",Inventory!$E$2:$E$38,"West"),0)</f>
        <v>350</v>
      </c>
      <c r="V9" s="233">
        <f>SUMIFS(Inventory!$F$2:$F$38,Inventory!$I$2:$I$38,"P5",Inventory!$E$2:$E$38,"&lt;&gt;West")+IF(UPPER($H9)="YES",SUMIFS(Inventory!$F$2:$F$38,Inventory!$I$2:$I$38,"P5",Inventory!$E$2:$E$38,"West"),0)</f>
        <v>614</v>
      </c>
      <c r="W9" s="233">
        <f t="shared" si="0"/>
        <v>2156</v>
      </c>
      <c r="X9" s="233">
        <f>IF(IFERROR(INDEX(Overrides!$F$292:$L$531,MATCH($A9&amp;$G9,Overrides!$C$292:$C$531,0),1),"")&lt;&gt;"",IFERROR(INDEX(Overrides!$F$292:$L$531,MATCH($A9&amp;$G9,Overrides!$C$292:$C$531,0),1),""),ROUND(P9*Setup!B$76*VLOOKUP($F9,Setup!$A$52:$C$55,3,FALSE()),0))</f>
        <v>0</v>
      </c>
      <c r="Y9" s="233">
        <f>IF(IFERROR(INDEX(Overrides!$F$292:$L$531,MATCH($A9&amp;$G9,Overrides!$C$292:$C$531,0),2),"")&lt;&gt;"",IFERROR(INDEX(Overrides!$F$292:$L$531,MATCH($A9&amp;$G9,Overrides!$C$292:$C$531,0),2),""),ROUND(Q9*Setup!C$76*VLOOKUP($F9,Setup!$A$52:$C$55,3,FALSE()),0))</f>
        <v>0</v>
      </c>
      <c r="Z9" s="233">
        <f>IF(IFERROR(INDEX(Overrides!$F$292:$L$531,MATCH($A9&amp;$G9,Overrides!$C$292:$C$531,0),3),"")&lt;&gt;"",IFERROR(INDEX(Overrides!$F$292:$L$531,MATCH($A9&amp;$G9,Overrides!$C$292:$C$531,0),3),""),ROUND(R9*Setup!D$76*VLOOKUP($F9,Setup!$A$52:$C$55,3,FALSE()),0))</f>
        <v>0</v>
      </c>
      <c r="AA9" s="233">
        <f>IF(IFERROR(INDEX(Overrides!$F$292:$L$531,MATCH($A9&amp;$G9,Overrides!$C$292:$C$531,0),4),"")&lt;&gt;"",IFERROR(INDEX(Overrides!$F$292:$L$531,MATCH($A9&amp;$G9,Overrides!$C$292:$C$531,0),4),""),ROUND(S9*Setup!E$76*VLOOKUP($F9,Setup!$A$52:$C$55,3,FALSE()),0))</f>
        <v>0</v>
      </c>
      <c r="AB9" s="233">
        <f>IF(IFERROR(INDEX(Overrides!$F$292:$L$531,MATCH($A9&amp;$G9,Overrides!$C$292:$C$531,0),5),"")&lt;&gt;"",IFERROR(INDEX(Overrides!$F$292:$L$531,MATCH($A9&amp;$G9,Overrides!$C$292:$C$531,0),5),""),ROUND(T9*Setup!F$76*VLOOKUP($F9,Setup!$A$52:$C$55,3,FALSE()),0))</f>
        <v>0</v>
      </c>
      <c r="AC9" s="233">
        <f>IF(IFERROR(INDEX(Overrides!$F$292:$L$531,MATCH($A9&amp;$G9,Overrides!$C$292:$C$531,0),6),"")&lt;&gt;"",IFERROR(INDEX(Overrides!$F$292:$L$531,MATCH($A9&amp;$G9,Overrides!$C$292:$C$531,0),6),""),ROUND(U9*Setup!G$76*VLOOKUP($F9,Setup!$A$52:$C$55,3,FALSE()),0))</f>
        <v>0</v>
      </c>
      <c r="AD9" s="233">
        <f>IF(IFERROR(INDEX(Overrides!$F$292:$L$531,MATCH($A9&amp;$G9,Overrides!$C$292:$C$531,0),7),"")&lt;&gt;"",IFERROR(INDEX(Overrides!$F$292:$L$531,MATCH($A9&amp;$G9,Overrides!$C$292:$C$531,0),7),""),ROUND(V9*Setup!H$76*VLOOKUP($F9,Setup!$A$52:$C$55,3,FALSE()),0))</f>
        <v>0</v>
      </c>
      <c r="AE9" s="233">
        <f t="shared" si="1"/>
        <v>0</v>
      </c>
      <c r="AF9" s="233">
        <f t="shared" si="2"/>
        <v>17</v>
      </c>
      <c r="AG9" s="233">
        <f t="shared" si="3"/>
        <v>119</v>
      </c>
      <c r="AH9" s="233">
        <f t="shared" si="4"/>
        <v>34</v>
      </c>
      <c r="AI9" s="233">
        <f t="shared" si="5"/>
        <v>298</v>
      </c>
      <c r="AJ9" s="233">
        <f t="shared" si="6"/>
        <v>724</v>
      </c>
      <c r="AK9" s="233">
        <f t="shared" si="7"/>
        <v>350</v>
      </c>
      <c r="AL9" s="233">
        <f t="shared" si="8"/>
        <v>614</v>
      </c>
      <c r="AM9" s="233">
        <f t="shared" si="9"/>
        <v>1542</v>
      </c>
      <c r="AN9" s="234">
        <f t="shared" si="10"/>
        <v>0</v>
      </c>
      <c r="AO9" s="234">
        <f t="shared" si="11"/>
        <v>0</v>
      </c>
      <c r="AP9" s="234">
        <f t="shared" si="12"/>
        <v>0</v>
      </c>
      <c r="AQ9" s="234">
        <f t="shared" si="13"/>
        <v>0</v>
      </c>
      <c r="AR9" s="234">
        <f t="shared" si="14"/>
        <v>0</v>
      </c>
      <c r="AS9" s="234">
        <f t="shared" si="15"/>
        <v>0</v>
      </c>
      <c r="AT9" s="234">
        <f t="shared" si="16"/>
        <v>0</v>
      </c>
      <c r="AU9" s="234">
        <f t="shared" si="17"/>
        <v>0</v>
      </c>
      <c r="AV9" s="167" t="str">
        <f>Setup!I3</f>
        <v>No</v>
      </c>
      <c r="AW9" s="167" t="str">
        <f>Setup!J3</f>
        <v>No</v>
      </c>
    </row>
    <row r="10" spans="1:49" ht="15" customHeight="1" x14ac:dyDescent="0.3">
      <c r="A10" s="167">
        <f>Setup!A3</f>
        <v>1</v>
      </c>
      <c r="B10" s="230">
        <f>Setup!B3</f>
        <v>46095</v>
      </c>
      <c r="C10" s="167" t="str">
        <f>Setup!C3</f>
        <v>Saturday</v>
      </c>
      <c r="D10" s="167" t="str">
        <f>Setup!D3</f>
        <v>Chattanooga Red Wolves SC</v>
      </c>
      <c r="E10" s="231">
        <f>Setup!E3</f>
        <v>0.79166666666666696</v>
      </c>
      <c r="F10" s="167" t="str">
        <f>Setup!F3</f>
        <v>D</v>
      </c>
      <c r="G10" s="167" t="s">
        <v>123</v>
      </c>
      <c r="H10" s="167" t="str">
        <f>Setup!H3</f>
        <v>No</v>
      </c>
      <c r="I10" s="232">
        <f>IF(IFERROR(INDEX(Overrides!$F$49:$L$288,MATCH($A10&amp;$G10,Overrides!$C$49:$C$288,0),1),"")&lt;&gt;"",IFERROR(INDEX(Overrides!$F$49:$L$288,MATCH($A10&amp;$G10,Overrides!$C$49:$C$288,0),1),""),IF(IFERROR(INDEX(Overrides!$D$6:$J$45,MATCH($F10&amp;$G10,Overrides!$C$6:$C$45,0),1),"")&lt;&gt;"",IFERROR(INDEX(Overrides!$D$6:$J$45,MATCH($F10&amp;$G10,Overrides!$C$6:$C$45,0),1),""),MROUND(VLOOKUP("P1+",Setup!$A$30:$B$36,2,FALSE())*VLOOKUP($G10,Setup!$A$40:$B$48,2,FALSE())*VLOOKUP($F10,Setup!$A$52:$B$55,2,FALSE()),0.5)))</f>
        <v>0</v>
      </c>
      <c r="J10" s="232">
        <f>IF(IFERROR(INDEX(Overrides!$F$49:$L$288,MATCH($A10&amp;$G10,Overrides!$C$49:$C$288,0),2),"")&lt;&gt;"",IFERROR(INDEX(Overrides!$F$49:$L$288,MATCH($A10&amp;$G10,Overrides!$C$49:$C$288,0),2),""),IF(IFERROR(INDEX(Overrides!$D$6:$J$45,MATCH($F10&amp;$G10,Overrides!$C$6:$C$45,0),2),"")&lt;&gt;"",IFERROR(INDEX(Overrides!$D$6:$J$45,MATCH($F10&amp;$G10,Overrides!$C$6:$C$45,0),2),""),MROUND(VLOOKUP("P1",Setup!$A$30:$B$36,2,FALSE())*VLOOKUP($G10,Setup!$A$40:$B$48,2,FALSE())*VLOOKUP($F10,Setup!$A$52:$B$55,2,FALSE()),0.5)))</f>
        <v>0</v>
      </c>
      <c r="K10" s="232">
        <f>IF(IFERROR(INDEX(Overrides!$F$49:$L$288,MATCH($A10&amp;$G10,Overrides!$C$49:$C$288,0),3),"")&lt;&gt;"",IFERROR(INDEX(Overrides!$F$49:$L$288,MATCH($A10&amp;$G10,Overrides!$C$49:$C$288,0),3),""),IF(IFERROR(INDEX(Overrides!$D$6:$J$45,MATCH($F10&amp;$G10,Overrides!$C$6:$C$45,0),3),"")&lt;&gt;"",IFERROR(INDEX(Overrides!$D$6:$J$45,MATCH($F10&amp;$G10,Overrides!$C$6:$C$45,0),3),""),MROUND(VLOOKUP("P2+",Setup!$A$30:$B$36,2,FALSE())*VLOOKUP($G10,Setup!$A$40:$B$48,2,FALSE())*VLOOKUP($F10,Setup!$A$52:$B$55,2,FALSE()),0.5)))</f>
        <v>0</v>
      </c>
      <c r="L10" s="232">
        <f>IF(IFERROR(INDEX(Overrides!$F$49:$L$288,MATCH($A10&amp;$G10,Overrides!$C$49:$C$288,0),4),"")&lt;&gt;"",IFERROR(INDEX(Overrides!$F$49:$L$288,MATCH($A10&amp;$G10,Overrides!$C$49:$C$288,0),4),""),IF(IFERROR(INDEX(Overrides!$D$6:$J$45,MATCH($F10&amp;$G10,Overrides!$C$6:$C$45,0),4),"")&lt;&gt;"",IFERROR(INDEX(Overrides!$D$6:$J$45,MATCH($F10&amp;$G10,Overrides!$C$6:$C$45,0),4),""),MROUND(VLOOKUP("P2",Setup!$A$30:$B$36,2,FALSE())*VLOOKUP($G10,Setup!$A$40:$B$48,2,FALSE())*VLOOKUP($F10,Setup!$A$52:$B$55,2,FALSE()),0.5)))</f>
        <v>0</v>
      </c>
      <c r="M10" s="232">
        <f>IF(IFERROR(INDEX(Overrides!$F$49:$L$288,MATCH($A10&amp;$G10,Overrides!$C$49:$C$288,0),5),"")&lt;&gt;"",IFERROR(INDEX(Overrides!$F$49:$L$288,MATCH($A10&amp;$G10,Overrides!$C$49:$C$288,0),5),""),IF(IFERROR(INDEX(Overrides!$D$6:$J$45,MATCH($F10&amp;$G10,Overrides!$C$6:$C$45,0),5),"")&lt;&gt;"",IFERROR(INDEX(Overrides!$D$6:$J$45,MATCH($F10&amp;$G10,Overrides!$C$6:$C$45,0),5),""),MROUND(VLOOKUP("P3",Setup!$A$30:$B$36,2,FALSE())*VLOOKUP($G10,Setup!$A$40:$B$48,2,FALSE())*VLOOKUP($F10,Setup!$A$52:$B$55,2,FALSE()),0.5)))</f>
        <v>0</v>
      </c>
      <c r="N10" s="232">
        <f>IF(IFERROR(INDEX(Overrides!$F$49:$L$288,MATCH($A10&amp;$G10,Overrides!$C$49:$C$288,0),6),"")&lt;&gt;"",IFERROR(INDEX(Overrides!$F$49:$L$288,MATCH($A10&amp;$G10,Overrides!$C$49:$C$288,0),6),""),IF(IFERROR(INDEX(Overrides!$D$6:$J$45,MATCH($F10&amp;$G10,Overrides!$C$6:$C$45,0),6),"")&lt;&gt;"",IFERROR(INDEX(Overrides!$D$6:$J$45,MATCH($F10&amp;$G10,Overrides!$C$6:$C$45,0),6),""),MROUND(VLOOKUP("P4",Setup!$A$30:$B$36,2,FALSE())*VLOOKUP($G10,Setup!$A$40:$B$48,2,FALSE())*VLOOKUP($F10,Setup!$A$52:$B$55,2,FALSE()),0.5)))</f>
        <v>0</v>
      </c>
      <c r="O10" s="232">
        <f>IF(IFERROR(INDEX(Overrides!$F$49:$L$288,MATCH($A10&amp;$G10,Overrides!$C$49:$C$288,0),7),"")&lt;&gt;"",IFERROR(INDEX(Overrides!$F$49:$L$288,MATCH($A10&amp;$G10,Overrides!$C$49:$C$288,0),7),""),IF(IFERROR(INDEX(Overrides!$D$6:$J$45,MATCH($F10&amp;$G10,Overrides!$C$6:$C$45,0),7),"")&lt;&gt;"",IFERROR(INDEX(Overrides!$D$6:$J$45,MATCH($F10&amp;$G10,Overrides!$C$6:$C$45,0),7),""),MROUND(VLOOKUP("P5",Setup!$A$30:$B$36,2,FALSE())*VLOOKUP($G10,Setup!$A$40:$B$48,2,FALSE())*VLOOKUP($F10,Setup!$A$52:$B$55,2,FALSE()),0.5)))</f>
        <v>0</v>
      </c>
      <c r="P10" s="233">
        <f>SUMIFS(Inventory!$F$2:$F$38,Inventory!$I$2:$I$38,"P1+",Inventory!$E$2:$E$38,"&lt;&gt;West")+IF(UPPER($H10)="YES",SUMIFS(Inventory!$F$2:$F$38,Inventory!$I$2:$I$38,"P1+",Inventory!$E$2:$E$38,"West"),0)</f>
        <v>17</v>
      </c>
      <c r="Q10" s="233">
        <f>SUMIFS(Inventory!$F$2:$F$38,Inventory!$I$2:$I$38,"P1",Inventory!$E$2:$E$38,"&lt;&gt;West")+IF(UPPER($H10)="YES",SUMIFS(Inventory!$F$2:$F$38,Inventory!$I$2:$I$38,"P1",Inventory!$E$2:$E$38,"West"),0)</f>
        <v>119</v>
      </c>
      <c r="R10" s="233">
        <f>SUMIFS(Inventory!$F$2:$F$38,Inventory!$I$2:$I$38,"P2+",Inventory!$E$2:$E$38,"&lt;&gt;West")+IF(UPPER($H10)="YES",SUMIFS(Inventory!$F$2:$F$38,Inventory!$I$2:$I$38,"P2+",Inventory!$E$2:$E$38,"West"),0)</f>
        <v>34</v>
      </c>
      <c r="S10" s="233">
        <f>SUMIFS(Inventory!$F$2:$F$38,Inventory!$I$2:$I$38,"P2",Inventory!$E$2:$E$38,"&lt;&gt;West")+IF(UPPER($H10)="YES",SUMIFS(Inventory!$F$2:$F$38,Inventory!$I$2:$I$38,"P2",Inventory!$E$2:$E$38,"West"),0)</f>
        <v>298</v>
      </c>
      <c r="T10" s="233">
        <f>SUMIFS(Inventory!$F$2:$F$38,Inventory!$I$2:$I$38,"P3",Inventory!$E$2:$E$38,"&lt;&gt;West")+IF(UPPER($H10)="YES",SUMIFS(Inventory!$F$2:$F$38,Inventory!$I$2:$I$38,"P3",Inventory!$E$2:$E$38,"West"),0)</f>
        <v>724</v>
      </c>
      <c r="U10" s="233">
        <f>SUMIFS(Inventory!$F$2:$F$38,Inventory!$I$2:$I$38,"P4",Inventory!$E$2:$E$38,"&lt;&gt;West")+IF(UPPER($H10)="YES",SUMIFS(Inventory!$F$2:$F$38,Inventory!$I$2:$I$38,"P4",Inventory!$E$2:$E$38,"West"),0)</f>
        <v>350</v>
      </c>
      <c r="V10" s="233">
        <f>SUMIFS(Inventory!$F$2:$F$38,Inventory!$I$2:$I$38,"P5",Inventory!$E$2:$E$38,"&lt;&gt;West")+IF(UPPER($H10)="YES",SUMIFS(Inventory!$F$2:$F$38,Inventory!$I$2:$I$38,"P5",Inventory!$E$2:$E$38,"West"),0)</f>
        <v>614</v>
      </c>
      <c r="W10" s="233">
        <f t="shared" si="0"/>
        <v>2156</v>
      </c>
      <c r="X10" s="233">
        <f>IF(IFERROR(INDEX(Overrides!$F$292:$L$531,MATCH($A10&amp;$G10,Overrides!$C$292:$C$531,0),1),"")&lt;&gt;"",IFERROR(INDEX(Overrides!$F$292:$L$531,MATCH($A10&amp;$G10,Overrides!$C$292:$C$531,0),1),""),ROUND(P10*Setup!B$77*VLOOKUP($F10,Setup!$A$52:$C$55,3,FALSE()),0))</f>
        <v>0</v>
      </c>
      <c r="Y10" s="233">
        <f>IF(IFERROR(INDEX(Overrides!$F$292:$L$531,MATCH($A10&amp;$G10,Overrides!$C$292:$C$531,0),2),"")&lt;&gt;"",IFERROR(INDEX(Overrides!$F$292:$L$531,MATCH($A10&amp;$G10,Overrides!$C$292:$C$531,0),2),""),ROUND(Q10*Setup!C$77*VLOOKUP($F10,Setup!$A$52:$C$55,3,FALSE()),0))</f>
        <v>0</v>
      </c>
      <c r="Z10" s="233">
        <f>IF(IFERROR(INDEX(Overrides!$F$292:$L$531,MATCH($A10&amp;$G10,Overrides!$C$292:$C$531,0),3),"")&lt;&gt;"",IFERROR(INDEX(Overrides!$F$292:$L$531,MATCH($A10&amp;$G10,Overrides!$C$292:$C$531,0),3),""),ROUND(R10*Setup!D$77*VLOOKUP($F10,Setup!$A$52:$C$55,3,FALSE()),0))</f>
        <v>0</v>
      </c>
      <c r="AA10" s="233">
        <f>IF(IFERROR(INDEX(Overrides!$F$292:$L$531,MATCH($A10&amp;$G10,Overrides!$C$292:$C$531,0),4),"")&lt;&gt;"",IFERROR(INDEX(Overrides!$F$292:$L$531,MATCH($A10&amp;$G10,Overrides!$C$292:$C$531,0),4),""),ROUND(S10*Setup!E$77*VLOOKUP($F10,Setup!$A$52:$C$55,3,FALSE()),0))</f>
        <v>0</v>
      </c>
      <c r="AB10" s="233">
        <f>IF(IFERROR(INDEX(Overrides!$F$292:$L$531,MATCH($A10&amp;$G10,Overrides!$C$292:$C$531,0),5),"")&lt;&gt;"",IFERROR(INDEX(Overrides!$F$292:$L$531,MATCH($A10&amp;$G10,Overrides!$C$292:$C$531,0),5),""),ROUND(T10*Setup!F$77*VLOOKUP($F10,Setup!$A$52:$C$55,3,FALSE()),0))</f>
        <v>0</v>
      </c>
      <c r="AC10" s="233">
        <f>IF(IFERROR(INDEX(Overrides!$F$292:$L$531,MATCH($A10&amp;$G10,Overrides!$C$292:$C$531,0),6),"")&lt;&gt;"",IFERROR(INDEX(Overrides!$F$292:$L$531,MATCH($A10&amp;$G10,Overrides!$C$292:$C$531,0),6),""),ROUND(U10*Setup!G$77*VLOOKUP($F10,Setup!$A$52:$C$55,3,FALSE()),0))</f>
        <v>0</v>
      </c>
      <c r="AD10" s="233">
        <f>IF(IFERROR(INDEX(Overrides!$F$292:$L$531,MATCH($A10&amp;$G10,Overrides!$C$292:$C$531,0),7),"")&lt;&gt;"",IFERROR(INDEX(Overrides!$F$292:$L$531,MATCH($A10&amp;$G10,Overrides!$C$292:$C$531,0),7),""),ROUND(V10*Setup!H$77*VLOOKUP($F10,Setup!$A$52:$C$55,3,FALSE()),0))</f>
        <v>0</v>
      </c>
      <c r="AE10" s="233">
        <f t="shared" si="1"/>
        <v>0</v>
      </c>
      <c r="AF10" s="233">
        <f t="shared" si="2"/>
        <v>17</v>
      </c>
      <c r="AG10" s="233">
        <f t="shared" si="3"/>
        <v>119</v>
      </c>
      <c r="AH10" s="233">
        <f t="shared" si="4"/>
        <v>34</v>
      </c>
      <c r="AI10" s="233">
        <f t="shared" si="5"/>
        <v>298</v>
      </c>
      <c r="AJ10" s="233">
        <f t="shared" si="6"/>
        <v>724</v>
      </c>
      <c r="AK10" s="233">
        <f t="shared" si="7"/>
        <v>350</v>
      </c>
      <c r="AL10" s="233">
        <f t="shared" si="8"/>
        <v>614</v>
      </c>
      <c r="AM10" s="233">
        <f t="shared" si="9"/>
        <v>1542</v>
      </c>
      <c r="AN10" s="234">
        <f t="shared" si="10"/>
        <v>0</v>
      </c>
      <c r="AO10" s="234">
        <f t="shared" si="11"/>
        <v>0</v>
      </c>
      <c r="AP10" s="234">
        <f t="shared" si="12"/>
        <v>0</v>
      </c>
      <c r="AQ10" s="234">
        <f t="shared" si="13"/>
        <v>0</v>
      </c>
      <c r="AR10" s="234">
        <f t="shared" si="14"/>
        <v>0</v>
      </c>
      <c r="AS10" s="234">
        <f t="shared" si="15"/>
        <v>0</v>
      </c>
      <c r="AT10" s="234">
        <f t="shared" si="16"/>
        <v>0</v>
      </c>
      <c r="AU10" s="234">
        <f t="shared" si="17"/>
        <v>0</v>
      </c>
      <c r="AV10" s="167" t="str">
        <f>Setup!I3</f>
        <v>No</v>
      </c>
      <c r="AW10" s="167" t="str">
        <f>Setup!J3</f>
        <v>No</v>
      </c>
    </row>
    <row r="11" spans="1:49" ht="15" customHeight="1" x14ac:dyDescent="0.3">
      <c r="A11" s="167">
        <f>Setup!A3</f>
        <v>1</v>
      </c>
      <c r="B11" s="230">
        <f>Setup!B3</f>
        <v>46095</v>
      </c>
      <c r="C11" s="167" t="str">
        <f>Setup!C3</f>
        <v>Saturday</v>
      </c>
      <c r="D11" s="167" t="str">
        <f>Setup!D3</f>
        <v>Chattanooga Red Wolves SC</v>
      </c>
      <c r="E11" s="231">
        <f>Setup!E3</f>
        <v>0.79166666666666696</v>
      </c>
      <c r="F11" s="167" t="str">
        <f>Setup!F3</f>
        <v>D</v>
      </c>
      <c r="G11" s="167" t="s">
        <v>125</v>
      </c>
      <c r="H11" s="167" t="str">
        <f>Setup!H3</f>
        <v>No</v>
      </c>
      <c r="I11" s="232">
        <f>IF(IFERROR(INDEX(Overrides!$F$49:$L$288,MATCH($A11&amp;$G11,Overrides!$C$49:$C$288,0),1),"")&lt;&gt;"",IFERROR(INDEX(Overrides!$F$49:$L$288,MATCH($A11&amp;$G11,Overrides!$C$49:$C$288,0),1),""),IF(IFERROR(INDEX(Overrides!$D$6:$J$45,MATCH($F11&amp;$G11,Overrides!$C$6:$C$45,0),1),"")&lt;&gt;"",IFERROR(INDEX(Overrides!$D$6:$J$45,MATCH($F11&amp;$G11,Overrides!$C$6:$C$45,0),1),""),MROUND(VLOOKUP("P1+",Setup!$A$30:$B$36,2,FALSE())*VLOOKUP($G11,Setup!$A$40:$B$48,2,FALSE())*VLOOKUP($F11,Setup!$A$52:$B$55,2,FALSE()),0.5)))</f>
        <v>0</v>
      </c>
      <c r="J11" s="232">
        <f>IF(IFERROR(INDEX(Overrides!$F$49:$L$288,MATCH($A11&amp;$G11,Overrides!$C$49:$C$288,0),2),"")&lt;&gt;"",IFERROR(INDEX(Overrides!$F$49:$L$288,MATCH($A11&amp;$G11,Overrides!$C$49:$C$288,0),2),""),IF(IFERROR(INDEX(Overrides!$D$6:$J$45,MATCH($F11&amp;$G11,Overrides!$C$6:$C$45,0),2),"")&lt;&gt;"",IFERROR(INDEX(Overrides!$D$6:$J$45,MATCH($F11&amp;$G11,Overrides!$C$6:$C$45,0),2),""),MROUND(VLOOKUP("P1",Setup!$A$30:$B$36,2,FALSE())*VLOOKUP($G11,Setup!$A$40:$B$48,2,FALSE())*VLOOKUP($F11,Setup!$A$52:$B$55,2,FALSE()),0.5)))</f>
        <v>0</v>
      </c>
      <c r="K11" s="232">
        <f>IF(IFERROR(INDEX(Overrides!$F$49:$L$288,MATCH($A11&amp;$G11,Overrides!$C$49:$C$288,0),3),"")&lt;&gt;"",IFERROR(INDEX(Overrides!$F$49:$L$288,MATCH($A11&amp;$G11,Overrides!$C$49:$C$288,0),3),""),IF(IFERROR(INDEX(Overrides!$D$6:$J$45,MATCH($F11&amp;$G11,Overrides!$C$6:$C$45,0),3),"")&lt;&gt;"",IFERROR(INDEX(Overrides!$D$6:$J$45,MATCH($F11&amp;$G11,Overrides!$C$6:$C$45,0),3),""),MROUND(VLOOKUP("P2+",Setup!$A$30:$B$36,2,FALSE())*VLOOKUP($G11,Setup!$A$40:$B$48,2,FALSE())*VLOOKUP($F11,Setup!$A$52:$B$55,2,FALSE()),0.5)))</f>
        <v>0</v>
      </c>
      <c r="L11" s="232">
        <f>IF(IFERROR(INDEX(Overrides!$F$49:$L$288,MATCH($A11&amp;$G11,Overrides!$C$49:$C$288,0),4),"")&lt;&gt;"",IFERROR(INDEX(Overrides!$F$49:$L$288,MATCH($A11&amp;$G11,Overrides!$C$49:$C$288,0),4),""),IF(IFERROR(INDEX(Overrides!$D$6:$J$45,MATCH($F11&amp;$G11,Overrides!$C$6:$C$45,0),4),"")&lt;&gt;"",IFERROR(INDEX(Overrides!$D$6:$J$45,MATCH($F11&amp;$G11,Overrides!$C$6:$C$45,0),4),""),MROUND(VLOOKUP("P2",Setup!$A$30:$B$36,2,FALSE())*VLOOKUP($G11,Setup!$A$40:$B$48,2,FALSE())*VLOOKUP($F11,Setup!$A$52:$B$55,2,FALSE()),0.5)))</f>
        <v>0</v>
      </c>
      <c r="M11" s="232">
        <f>IF(IFERROR(INDEX(Overrides!$F$49:$L$288,MATCH($A11&amp;$G11,Overrides!$C$49:$C$288,0),5),"")&lt;&gt;"",IFERROR(INDEX(Overrides!$F$49:$L$288,MATCH($A11&amp;$G11,Overrides!$C$49:$C$288,0),5),""),IF(IFERROR(INDEX(Overrides!$D$6:$J$45,MATCH($F11&amp;$G11,Overrides!$C$6:$C$45,0),5),"")&lt;&gt;"",IFERROR(INDEX(Overrides!$D$6:$J$45,MATCH($F11&amp;$G11,Overrides!$C$6:$C$45,0),5),""),MROUND(VLOOKUP("P3",Setup!$A$30:$B$36,2,FALSE())*VLOOKUP($G11,Setup!$A$40:$B$48,2,FALSE())*VLOOKUP($F11,Setup!$A$52:$B$55,2,FALSE()),0.5)))</f>
        <v>0</v>
      </c>
      <c r="N11" s="232">
        <f>IF(IFERROR(INDEX(Overrides!$F$49:$L$288,MATCH($A11&amp;$G11,Overrides!$C$49:$C$288,0),6),"")&lt;&gt;"",IFERROR(INDEX(Overrides!$F$49:$L$288,MATCH($A11&amp;$G11,Overrides!$C$49:$C$288,0),6),""),IF(IFERROR(INDEX(Overrides!$D$6:$J$45,MATCH($F11&amp;$G11,Overrides!$C$6:$C$45,0),6),"")&lt;&gt;"",IFERROR(INDEX(Overrides!$D$6:$J$45,MATCH($F11&amp;$G11,Overrides!$C$6:$C$45,0),6),""),MROUND(VLOOKUP("P4",Setup!$A$30:$B$36,2,FALSE())*VLOOKUP($G11,Setup!$A$40:$B$48,2,FALSE())*VLOOKUP($F11,Setup!$A$52:$B$55,2,FALSE()),0.5)))</f>
        <v>0</v>
      </c>
      <c r="O11" s="232">
        <f>IF(IFERROR(INDEX(Overrides!$F$49:$L$288,MATCH($A11&amp;$G11,Overrides!$C$49:$C$288,0),7),"")&lt;&gt;"",IFERROR(INDEX(Overrides!$F$49:$L$288,MATCH($A11&amp;$G11,Overrides!$C$49:$C$288,0),7),""),IF(IFERROR(INDEX(Overrides!$D$6:$J$45,MATCH($F11&amp;$G11,Overrides!$C$6:$C$45,0),7),"")&lt;&gt;"",IFERROR(INDEX(Overrides!$D$6:$J$45,MATCH($F11&amp;$G11,Overrides!$C$6:$C$45,0),7),""),MROUND(VLOOKUP("P5",Setup!$A$30:$B$36,2,FALSE())*VLOOKUP($G11,Setup!$A$40:$B$48,2,FALSE())*VLOOKUP($F11,Setup!$A$52:$B$55,2,FALSE()),0.5)))</f>
        <v>0</v>
      </c>
      <c r="P11" s="233">
        <f>SUMIFS(Inventory!$F$2:$F$38,Inventory!$I$2:$I$38,"P1+",Inventory!$E$2:$E$38,"&lt;&gt;West")+IF(UPPER($H11)="YES",SUMIFS(Inventory!$F$2:$F$38,Inventory!$I$2:$I$38,"P1+",Inventory!$E$2:$E$38,"West"),0)</f>
        <v>17</v>
      </c>
      <c r="Q11" s="233">
        <f>SUMIFS(Inventory!$F$2:$F$38,Inventory!$I$2:$I$38,"P1",Inventory!$E$2:$E$38,"&lt;&gt;West")+IF(UPPER($H11)="YES",SUMIFS(Inventory!$F$2:$F$38,Inventory!$I$2:$I$38,"P1",Inventory!$E$2:$E$38,"West"),0)</f>
        <v>119</v>
      </c>
      <c r="R11" s="233">
        <f>SUMIFS(Inventory!$F$2:$F$38,Inventory!$I$2:$I$38,"P2+",Inventory!$E$2:$E$38,"&lt;&gt;West")+IF(UPPER($H11)="YES",SUMIFS(Inventory!$F$2:$F$38,Inventory!$I$2:$I$38,"P2+",Inventory!$E$2:$E$38,"West"),0)</f>
        <v>34</v>
      </c>
      <c r="S11" s="233">
        <f>SUMIFS(Inventory!$F$2:$F$38,Inventory!$I$2:$I$38,"P2",Inventory!$E$2:$E$38,"&lt;&gt;West")+IF(UPPER($H11)="YES",SUMIFS(Inventory!$F$2:$F$38,Inventory!$I$2:$I$38,"P2",Inventory!$E$2:$E$38,"West"),0)</f>
        <v>298</v>
      </c>
      <c r="T11" s="233">
        <f>SUMIFS(Inventory!$F$2:$F$38,Inventory!$I$2:$I$38,"P3",Inventory!$E$2:$E$38,"&lt;&gt;West")+IF(UPPER($H11)="YES",SUMIFS(Inventory!$F$2:$F$38,Inventory!$I$2:$I$38,"P3",Inventory!$E$2:$E$38,"West"),0)</f>
        <v>724</v>
      </c>
      <c r="U11" s="233">
        <f>SUMIFS(Inventory!$F$2:$F$38,Inventory!$I$2:$I$38,"P4",Inventory!$E$2:$E$38,"&lt;&gt;West")+IF(UPPER($H11)="YES",SUMIFS(Inventory!$F$2:$F$38,Inventory!$I$2:$I$38,"P4",Inventory!$E$2:$E$38,"West"),0)</f>
        <v>350</v>
      </c>
      <c r="V11" s="233">
        <f>SUMIFS(Inventory!$F$2:$F$38,Inventory!$I$2:$I$38,"P5",Inventory!$E$2:$E$38,"&lt;&gt;West")+IF(UPPER($H11)="YES",SUMIFS(Inventory!$F$2:$F$38,Inventory!$I$2:$I$38,"P5",Inventory!$E$2:$E$38,"West"),0)</f>
        <v>614</v>
      </c>
      <c r="W11" s="233">
        <f t="shared" si="0"/>
        <v>2156</v>
      </c>
      <c r="X11" s="233">
        <f>IF(IFERROR(INDEX(Overrides!$F$292:$L$531,MATCH($A11&amp;$G11,Overrides!$C$292:$C$531,0),1),"")&lt;&gt;"",IFERROR(INDEX(Overrides!$F$292:$L$531,MATCH($A11&amp;$G11,Overrides!$C$292:$C$531,0),1),""),ROUND(P11*Setup!B$78*VLOOKUP($F11,Setup!$A$52:$C$55,3,FALSE()),0))</f>
        <v>0</v>
      </c>
      <c r="Y11" s="233">
        <f>IF(IFERROR(INDEX(Overrides!$F$292:$L$531,MATCH($A11&amp;$G11,Overrides!$C$292:$C$531,0),2),"")&lt;&gt;"",IFERROR(INDEX(Overrides!$F$292:$L$531,MATCH($A11&amp;$G11,Overrides!$C$292:$C$531,0),2),""),ROUND(Q11*Setup!C$78*VLOOKUP($F11,Setup!$A$52:$C$55,3,FALSE()),0))</f>
        <v>0</v>
      </c>
      <c r="Z11" s="233">
        <f>IF(IFERROR(INDEX(Overrides!$F$292:$L$531,MATCH($A11&amp;$G11,Overrides!$C$292:$C$531,0),3),"")&lt;&gt;"",IFERROR(INDEX(Overrides!$F$292:$L$531,MATCH($A11&amp;$G11,Overrides!$C$292:$C$531,0),3),""),ROUND(R11*Setup!D$78*VLOOKUP($F11,Setup!$A$52:$C$55,3,FALSE()),0))</f>
        <v>0</v>
      </c>
      <c r="AA11" s="233">
        <f>IF(IFERROR(INDEX(Overrides!$F$292:$L$531,MATCH($A11&amp;$G11,Overrides!$C$292:$C$531,0),4),"")&lt;&gt;"",IFERROR(INDEX(Overrides!$F$292:$L$531,MATCH($A11&amp;$G11,Overrides!$C$292:$C$531,0),4),""),ROUND(S11*Setup!E$78*VLOOKUP($F11,Setup!$A$52:$C$55,3,FALSE()),0))</f>
        <v>0</v>
      </c>
      <c r="AB11" s="233">
        <f>IF(IFERROR(INDEX(Overrides!$F$292:$L$531,MATCH($A11&amp;$G11,Overrides!$C$292:$C$531,0),5),"")&lt;&gt;"",IFERROR(INDEX(Overrides!$F$292:$L$531,MATCH($A11&amp;$G11,Overrides!$C$292:$C$531,0),5),""),ROUND(T11*Setup!F$78*VLOOKUP($F11,Setup!$A$52:$C$55,3,FALSE()),0))</f>
        <v>0</v>
      </c>
      <c r="AC11" s="233">
        <f>IF(IFERROR(INDEX(Overrides!$F$292:$L$531,MATCH($A11&amp;$G11,Overrides!$C$292:$C$531,0),6),"")&lt;&gt;"",IFERROR(INDEX(Overrides!$F$292:$L$531,MATCH($A11&amp;$G11,Overrides!$C$292:$C$531,0),6),""),ROUND(U11*Setup!G$78*VLOOKUP($F11,Setup!$A$52:$C$55,3,FALSE()),0))</f>
        <v>0</v>
      </c>
      <c r="AD11" s="233">
        <f>IF(IFERROR(INDEX(Overrides!$F$292:$L$531,MATCH($A11&amp;$G11,Overrides!$C$292:$C$531,0),7),"")&lt;&gt;"",IFERROR(INDEX(Overrides!$F$292:$L$531,MATCH($A11&amp;$G11,Overrides!$C$292:$C$531,0),7),""),ROUND(V11*Setup!H$78*VLOOKUP($F11,Setup!$A$52:$C$55,3,FALSE()),0))</f>
        <v>0</v>
      </c>
      <c r="AE11" s="233">
        <f t="shared" si="1"/>
        <v>0</v>
      </c>
      <c r="AF11" s="233">
        <f t="shared" si="2"/>
        <v>17</v>
      </c>
      <c r="AG11" s="233">
        <f t="shared" si="3"/>
        <v>119</v>
      </c>
      <c r="AH11" s="233">
        <f t="shared" si="4"/>
        <v>34</v>
      </c>
      <c r="AI11" s="233">
        <f t="shared" si="5"/>
        <v>298</v>
      </c>
      <c r="AJ11" s="233">
        <f t="shared" si="6"/>
        <v>724</v>
      </c>
      <c r="AK11" s="233">
        <f t="shared" si="7"/>
        <v>350</v>
      </c>
      <c r="AL11" s="233">
        <f t="shared" si="8"/>
        <v>614</v>
      </c>
      <c r="AM11" s="233">
        <f t="shared" si="9"/>
        <v>1542</v>
      </c>
      <c r="AN11" s="234">
        <f t="shared" si="10"/>
        <v>0</v>
      </c>
      <c r="AO11" s="234">
        <f t="shared" si="11"/>
        <v>0</v>
      </c>
      <c r="AP11" s="234">
        <f t="shared" si="12"/>
        <v>0</v>
      </c>
      <c r="AQ11" s="234">
        <f t="shared" si="13"/>
        <v>0</v>
      </c>
      <c r="AR11" s="234">
        <f t="shared" si="14"/>
        <v>0</v>
      </c>
      <c r="AS11" s="234">
        <f t="shared" si="15"/>
        <v>0</v>
      </c>
      <c r="AT11" s="234">
        <f t="shared" si="16"/>
        <v>0</v>
      </c>
      <c r="AU11" s="234">
        <f t="shared" si="17"/>
        <v>0</v>
      </c>
      <c r="AV11" s="167" t="str">
        <f>Setup!I3</f>
        <v>No</v>
      </c>
      <c r="AW11" s="167" t="str">
        <f>Setup!J3</f>
        <v>No</v>
      </c>
    </row>
    <row r="12" spans="1:49" ht="15" customHeight="1" x14ac:dyDescent="0.3">
      <c r="A12" s="235">
        <f>Setup!A3</f>
        <v>1</v>
      </c>
      <c r="B12" s="236">
        <f>Setup!B3</f>
        <v>46095</v>
      </c>
      <c r="C12" s="235" t="str">
        <f>Setup!C3</f>
        <v>Saturday</v>
      </c>
      <c r="D12" s="235" t="str">
        <f>Setup!D3</f>
        <v>Chattanooga Red Wolves SC</v>
      </c>
      <c r="E12" s="237">
        <f>Setup!E3</f>
        <v>0.79166666666666696</v>
      </c>
      <c r="F12" s="235" t="str">
        <f>Setup!F3</f>
        <v>D</v>
      </c>
      <c r="G12" s="238" t="s">
        <v>151</v>
      </c>
      <c r="H12" s="235" t="str">
        <f>Setup!H3</f>
        <v>No</v>
      </c>
      <c r="I12" s="235" t="s">
        <v>39</v>
      </c>
      <c r="J12" s="235" t="s">
        <v>39</v>
      </c>
      <c r="K12" s="235" t="s">
        <v>39</v>
      </c>
      <c r="L12" s="235" t="s">
        <v>39</v>
      </c>
      <c r="M12" s="235" t="s">
        <v>39</v>
      </c>
      <c r="N12" s="235" t="s">
        <v>39</v>
      </c>
      <c r="O12" s="235" t="s">
        <v>39</v>
      </c>
      <c r="P12" s="239">
        <f t="shared" ref="P12:W12" si="18">P3</f>
        <v>17</v>
      </c>
      <c r="Q12" s="239">
        <f t="shared" si="18"/>
        <v>119</v>
      </c>
      <c r="R12" s="239">
        <f t="shared" si="18"/>
        <v>34</v>
      </c>
      <c r="S12" s="239">
        <f t="shared" si="18"/>
        <v>298</v>
      </c>
      <c r="T12" s="239">
        <f t="shared" si="18"/>
        <v>724</v>
      </c>
      <c r="U12" s="239">
        <f t="shared" si="18"/>
        <v>350</v>
      </c>
      <c r="V12" s="239">
        <f t="shared" si="18"/>
        <v>614</v>
      </c>
      <c r="W12" s="239">
        <f t="shared" si="18"/>
        <v>2156</v>
      </c>
      <c r="X12" s="239">
        <f t="shared" ref="X12:AD12" si="19">SUM(X3:X11)</f>
        <v>34</v>
      </c>
      <c r="Y12" s="239">
        <f t="shared" si="19"/>
        <v>115</v>
      </c>
      <c r="Z12" s="239">
        <f t="shared" si="19"/>
        <v>35</v>
      </c>
      <c r="AA12" s="239">
        <f t="shared" si="19"/>
        <v>232</v>
      </c>
      <c r="AB12" s="239">
        <f t="shared" si="19"/>
        <v>520</v>
      </c>
      <c r="AC12" s="239">
        <f t="shared" si="19"/>
        <v>264</v>
      </c>
      <c r="AD12" s="239">
        <f t="shared" si="19"/>
        <v>435</v>
      </c>
      <c r="AE12" s="239">
        <f t="shared" si="1"/>
        <v>1635</v>
      </c>
      <c r="AF12" s="239">
        <f t="shared" si="2"/>
        <v>-17</v>
      </c>
      <c r="AG12" s="239">
        <f t="shared" si="3"/>
        <v>4</v>
      </c>
      <c r="AH12" s="239">
        <f t="shared" si="4"/>
        <v>-1</v>
      </c>
      <c r="AI12" s="239">
        <f t="shared" si="5"/>
        <v>66</v>
      </c>
      <c r="AJ12" s="239">
        <f t="shared" si="6"/>
        <v>204</v>
      </c>
      <c r="AK12" s="239">
        <f t="shared" si="7"/>
        <v>86</v>
      </c>
      <c r="AL12" s="239">
        <f t="shared" si="8"/>
        <v>179</v>
      </c>
      <c r="AM12" s="239">
        <f t="shared" si="9"/>
        <v>1977</v>
      </c>
      <c r="AN12" s="240">
        <f t="shared" ref="AN12:AT12" si="20">SUM(AN3:AN11)</f>
        <v>170</v>
      </c>
      <c r="AO12" s="240">
        <f t="shared" si="20"/>
        <v>1009</v>
      </c>
      <c r="AP12" s="240">
        <f t="shared" si="20"/>
        <v>175</v>
      </c>
      <c r="AQ12" s="240">
        <f t="shared" si="20"/>
        <v>2198</v>
      </c>
      <c r="AR12" s="240">
        <f t="shared" si="20"/>
        <v>4652</v>
      </c>
      <c r="AS12" s="240">
        <f t="shared" si="20"/>
        <v>2432</v>
      </c>
      <c r="AT12" s="240">
        <f t="shared" si="20"/>
        <v>3716</v>
      </c>
      <c r="AU12" s="240">
        <f t="shared" si="17"/>
        <v>14352</v>
      </c>
      <c r="AV12" s="235" t="str">
        <f>Setup!I3</f>
        <v>No</v>
      </c>
      <c r="AW12" s="235" t="str">
        <f>Setup!J3</f>
        <v>No</v>
      </c>
    </row>
    <row r="13" spans="1:49" ht="15" customHeight="1" x14ac:dyDescent="0.3">
      <c r="A13" s="167">
        <f>Setup!A4</f>
        <v>2</v>
      </c>
      <c r="B13" s="230">
        <f>Setup!B4</f>
        <v>46106</v>
      </c>
      <c r="C13" s="167" t="str">
        <f>Setup!C4</f>
        <v>Wednesday</v>
      </c>
      <c r="D13" s="167" t="str">
        <f>Setup!D4</f>
        <v>New York Cosmos</v>
      </c>
      <c r="E13" s="231">
        <f>Setup!E4</f>
        <v>0.79166666666666696</v>
      </c>
      <c r="F13" s="167" t="str">
        <f>Setup!F4</f>
        <v>D</v>
      </c>
      <c r="G13" s="167" t="s">
        <v>110</v>
      </c>
      <c r="H13" s="167" t="str">
        <f>Setup!H4</f>
        <v>No</v>
      </c>
      <c r="I13" s="232">
        <f>IF(IFERROR(INDEX(Overrides!$F$49:$L$288,MATCH($A13&amp;$G13,Overrides!$C$49:$C$288,0),1),"")&lt;&gt;"",IFERROR(INDEX(Overrides!$F$49:$L$288,MATCH($A13&amp;$G13,Overrides!$C$49:$C$288,0),1),""),IF(IFERROR(INDEX(Overrides!$D$6:$J$45,MATCH($F13&amp;$G13,Overrides!$C$6:$C$45,0),1),"")&lt;&gt;"",IFERROR(INDEX(Overrides!$D$6:$J$45,MATCH($F13&amp;$G13,Overrides!$C$6:$C$45,0),1),""),MROUND(VLOOKUP("P1+",Setup!$A$30:$B$36,2,FALSE())*VLOOKUP($G13,Setup!$A$40:$B$48,2,FALSE()),0.5)))</f>
        <v>0</v>
      </c>
      <c r="J13" s="232">
        <f>IF(IFERROR(INDEX(Overrides!$F$49:$L$288,MATCH($A13&amp;$G13,Overrides!$C$49:$C$288,0),2),"")&lt;&gt;"",IFERROR(INDEX(Overrides!$F$49:$L$288,MATCH($A13&amp;$G13,Overrides!$C$49:$C$288,0),2),""),IF(IFERROR(INDEX(Overrides!$D$6:$J$45,MATCH($F13&amp;$G13,Overrides!$C$6:$C$45,0),2),"")&lt;&gt;"",IFERROR(INDEX(Overrides!$D$6:$J$45,MATCH($F13&amp;$G13,Overrides!$C$6:$C$45,0),2),""),MROUND(VLOOKUP("P1",Setup!$A$30:$B$36,2,FALSE())*VLOOKUP($G13,Setup!$A$40:$B$48,2,FALSE()),0.5)))</f>
        <v>0</v>
      </c>
      <c r="K13" s="232">
        <f>IF(IFERROR(INDEX(Overrides!$F$49:$L$288,MATCH($A13&amp;$G13,Overrides!$C$49:$C$288,0),3),"")&lt;&gt;"",IFERROR(INDEX(Overrides!$F$49:$L$288,MATCH($A13&amp;$G13,Overrides!$C$49:$C$288,0),3),""),IF(IFERROR(INDEX(Overrides!$D$6:$J$45,MATCH($F13&amp;$G13,Overrides!$C$6:$C$45,0),3),"")&lt;&gt;"",IFERROR(INDEX(Overrides!$D$6:$J$45,MATCH($F13&amp;$G13,Overrides!$C$6:$C$45,0),3),""),MROUND(VLOOKUP("P2+",Setup!$A$30:$B$36,2,FALSE())*VLOOKUP($G13,Setup!$A$40:$B$48,2,FALSE()),0.5)))</f>
        <v>0</v>
      </c>
      <c r="L13" s="232">
        <f>IF(IFERROR(INDEX(Overrides!$F$49:$L$288,MATCH($A13&amp;$G13,Overrides!$C$49:$C$288,0),4),"")&lt;&gt;"",IFERROR(INDEX(Overrides!$F$49:$L$288,MATCH($A13&amp;$G13,Overrides!$C$49:$C$288,0),4),""),IF(IFERROR(INDEX(Overrides!$D$6:$J$45,MATCH($F13&amp;$G13,Overrides!$C$6:$C$45,0),4),"")&lt;&gt;"",IFERROR(INDEX(Overrides!$D$6:$J$45,MATCH($F13&amp;$G13,Overrides!$C$6:$C$45,0),4),""),MROUND(VLOOKUP("P2",Setup!$A$30:$B$36,2,FALSE())*VLOOKUP($G13,Setup!$A$40:$B$48,2,FALSE()),0.5)))</f>
        <v>0</v>
      </c>
      <c r="M13" s="232">
        <f>IF(IFERROR(INDEX(Overrides!$F$49:$L$288,MATCH($A13&amp;$G13,Overrides!$C$49:$C$288,0),5),"")&lt;&gt;"",IFERROR(INDEX(Overrides!$F$49:$L$288,MATCH($A13&amp;$G13,Overrides!$C$49:$C$288,0),5),""),IF(IFERROR(INDEX(Overrides!$D$6:$J$45,MATCH($F13&amp;$G13,Overrides!$C$6:$C$45,0),5),"")&lt;&gt;"",IFERROR(INDEX(Overrides!$D$6:$J$45,MATCH($F13&amp;$G13,Overrides!$C$6:$C$45,0),5),""),MROUND(VLOOKUP("P3",Setup!$A$30:$B$36,2,FALSE())*VLOOKUP($G13,Setup!$A$40:$B$48,2,FALSE()),0.5)))</f>
        <v>0</v>
      </c>
      <c r="N13" s="232">
        <f>IF(IFERROR(INDEX(Overrides!$F$49:$L$288,MATCH($A13&amp;$G13,Overrides!$C$49:$C$288,0),6),"")&lt;&gt;"",IFERROR(INDEX(Overrides!$F$49:$L$288,MATCH($A13&amp;$G13,Overrides!$C$49:$C$288,0),6),""),IF(IFERROR(INDEX(Overrides!$D$6:$J$45,MATCH($F13&amp;$G13,Overrides!$C$6:$C$45,0),6),"")&lt;&gt;"",IFERROR(INDEX(Overrides!$D$6:$J$45,MATCH($F13&amp;$G13,Overrides!$C$6:$C$45,0),6),""),MROUND(VLOOKUP("P4",Setup!$A$30:$B$36,2,FALSE())*VLOOKUP($G13,Setup!$A$40:$B$48,2,FALSE()),0.5)))</f>
        <v>0</v>
      </c>
      <c r="O13" s="232">
        <f>IF(IFERROR(INDEX(Overrides!$F$49:$L$288,MATCH($A13&amp;$G13,Overrides!$C$49:$C$288,0),7),"")&lt;&gt;"",IFERROR(INDEX(Overrides!$F$49:$L$288,MATCH($A13&amp;$G13,Overrides!$C$49:$C$288,0),7),""),IF(IFERROR(INDEX(Overrides!$D$6:$J$45,MATCH($F13&amp;$G13,Overrides!$C$6:$C$45,0),7),"")&lt;&gt;"",IFERROR(INDEX(Overrides!$D$6:$J$45,MATCH($F13&amp;$G13,Overrides!$C$6:$C$45,0),7),""),MROUND(VLOOKUP("P5",Setup!$A$30:$B$36,2,FALSE())*VLOOKUP($G13,Setup!$A$40:$B$48,2,FALSE()),0.5)))</f>
        <v>0</v>
      </c>
      <c r="P13" s="233">
        <f>SUMIFS(Inventory!$F$2:$F$38,Inventory!$I$2:$I$38,"P1+",Inventory!$E$2:$E$38,"&lt;&gt;West")+IF(UPPER($H13)="YES",SUMIFS(Inventory!$F$2:$F$38,Inventory!$I$2:$I$38,"P1+",Inventory!$E$2:$E$38,"West"),0)</f>
        <v>17</v>
      </c>
      <c r="Q13" s="233">
        <f>SUMIFS(Inventory!$F$2:$F$38,Inventory!$I$2:$I$38,"P1",Inventory!$E$2:$E$38,"&lt;&gt;West")+IF(UPPER($H13)="YES",SUMIFS(Inventory!$F$2:$F$38,Inventory!$I$2:$I$38,"P1",Inventory!$E$2:$E$38,"West"),0)</f>
        <v>119</v>
      </c>
      <c r="R13" s="233">
        <f>SUMIFS(Inventory!$F$2:$F$38,Inventory!$I$2:$I$38,"P2+",Inventory!$E$2:$E$38,"&lt;&gt;West")+IF(UPPER($H13)="YES",SUMIFS(Inventory!$F$2:$F$38,Inventory!$I$2:$I$38,"P2+",Inventory!$E$2:$E$38,"West"),0)</f>
        <v>34</v>
      </c>
      <c r="S13" s="233">
        <f>SUMIFS(Inventory!$F$2:$F$38,Inventory!$I$2:$I$38,"P2",Inventory!$E$2:$E$38,"&lt;&gt;West")+IF(UPPER($H13)="YES",SUMIFS(Inventory!$F$2:$F$38,Inventory!$I$2:$I$38,"P2",Inventory!$E$2:$E$38,"West"),0)</f>
        <v>298</v>
      </c>
      <c r="T13" s="233">
        <f>SUMIFS(Inventory!$F$2:$F$38,Inventory!$I$2:$I$38,"P3",Inventory!$E$2:$E$38,"&lt;&gt;West")+IF(UPPER($H13)="YES",SUMIFS(Inventory!$F$2:$F$38,Inventory!$I$2:$I$38,"P3",Inventory!$E$2:$E$38,"West"),0)</f>
        <v>724</v>
      </c>
      <c r="U13" s="233">
        <f>SUMIFS(Inventory!$F$2:$F$38,Inventory!$I$2:$I$38,"P4",Inventory!$E$2:$E$38,"&lt;&gt;West")+IF(UPPER($H13)="YES",SUMIFS(Inventory!$F$2:$F$38,Inventory!$I$2:$I$38,"P4",Inventory!$E$2:$E$38,"West"),0)</f>
        <v>350</v>
      </c>
      <c r="V13" s="233">
        <f>SUMIFS(Inventory!$F$2:$F$38,Inventory!$I$2:$I$38,"P5",Inventory!$E$2:$E$38,"&lt;&gt;West")+IF(UPPER($H13)="YES",SUMIFS(Inventory!$F$2:$F$38,Inventory!$I$2:$I$38,"P5",Inventory!$E$2:$E$38,"West"),0)</f>
        <v>614</v>
      </c>
      <c r="W13" s="233">
        <f t="shared" ref="W13:W21" si="21">SUM(P13:V13)</f>
        <v>2156</v>
      </c>
      <c r="X13" s="233">
        <f>IF(IFERROR(INDEX(Overrides!$F$292:$L$531,MATCH($A13&amp;$G13,Overrides!$C$292:$C$531,0),1),"")&lt;&gt;"",IFERROR(INDEX(Overrides!$F$292:$L$531,MATCH($A13&amp;$G13,Overrides!$C$292:$C$531,0),1),""),ROUND(P13*Setup!B$70,0))</f>
        <v>17</v>
      </c>
      <c r="Y13" s="233">
        <f>IF(IFERROR(INDEX(Overrides!$F$292:$L$531,MATCH($A13&amp;$G13,Overrides!$C$292:$C$531,0),2),"")&lt;&gt;"",IFERROR(INDEX(Overrides!$F$292:$L$531,MATCH($A13&amp;$G13,Overrides!$C$292:$C$531,0),2),""),ROUND(Q13*Setup!C$70,0))</f>
        <v>30</v>
      </c>
      <c r="Z13" s="233">
        <f>IF(IFERROR(INDEX(Overrides!$F$292:$L$531,MATCH($A13&amp;$G13,Overrides!$C$292:$C$531,0),3),"")&lt;&gt;"",IFERROR(INDEX(Overrides!$F$292:$L$531,MATCH($A13&amp;$G13,Overrides!$C$292:$C$531,0),3),""),ROUND(R13*Setup!D$70,0))</f>
        <v>34</v>
      </c>
      <c r="AA13" s="233">
        <f>IF(IFERROR(INDEX(Overrides!$F$292:$L$531,MATCH($A13&amp;$G13,Overrides!$C$292:$C$531,0),4),"")&lt;&gt;"",IFERROR(INDEX(Overrides!$F$292:$L$531,MATCH($A13&amp;$G13,Overrides!$C$292:$C$531,0),4),""),ROUND(S13*Setup!E$70,0))</f>
        <v>60</v>
      </c>
      <c r="AB13" s="233">
        <f>IF(IFERROR(INDEX(Overrides!$F$292:$L$531,MATCH($A13&amp;$G13,Overrides!$C$292:$C$531,0),5),"")&lt;&gt;"",IFERROR(INDEX(Overrides!$F$292:$L$531,MATCH($A13&amp;$G13,Overrides!$C$292:$C$531,0),5),""),ROUND(T13*Setup!F$70,0))</f>
        <v>181</v>
      </c>
      <c r="AC13" s="233">
        <f>IF(IFERROR(INDEX(Overrides!$F$292:$L$531,MATCH($A13&amp;$G13,Overrides!$C$292:$C$531,0),6),"")&lt;&gt;"",IFERROR(INDEX(Overrides!$F$292:$L$531,MATCH($A13&amp;$G13,Overrides!$C$292:$C$531,0),6),""),ROUND(U13*Setup!G$70,0))</f>
        <v>53</v>
      </c>
      <c r="AD13" s="233">
        <f>IF(IFERROR(INDEX(Overrides!$F$292:$L$531,MATCH($A13&amp;$G13,Overrides!$C$292:$C$531,0),7),"")&lt;&gt;"",IFERROR(INDEX(Overrides!$F$292:$L$531,MATCH($A13&amp;$G13,Overrides!$C$292:$C$531,0),7),""),ROUND(V13*Setup!H$70,0))</f>
        <v>123</v>
      </c>
      <c r="AE13" s="233">
        <f t="shared" si="1"/>
        <v>498</v>
      </c>
      <c r="AF13" s="233">
        <f t="shared" si="2"/>
        <v>0</v>
      </c>
      <c r="AG13" s="233">
        <f t="shared" si="3"/>
        <v>89</v>
      </c>
      <c r="AH13" s="233">
        <f t="shared" si="4"/>
        <v>0</v>
      </c>
      <c r="AI13" s="233">
        <f t="shared" si="5"/>
        <v>238</v>
      </c>
      <c r="AJ13" s="233">
        <f t="shared" si="6"/>
        <v>543</v>
      </c>
      <c r="AK13" s="233">
        <f t="shared" si="7"/>
        <v>297</v>
      </c>
      <c r="AL13" s="233">
        <f t="shared" si="8"/>
        <v>491</v>
      </c>
      <c r="AM13" s="233">
        <f t="shared" si="9"/>
        <v>1665</v>
      </c>
      <c r="AN13" s="234">
        <f t="shared" ref="AN13:AN21" si="22">I13*X13</f>
        <v>0</v>
      </c>
      <c r="AO13" s="234">
        <f t="shared" ref="AO13:AO21" si="23">J13*Y13</f>
        <v>0</v>
      </c>
      <c r="AP13" s="234">
        <f t="shared" ref="AP13:AP21" si="24">K13*Z13</f>
        <v>0</v>
      </c>
      <c r="AQ13" s="234">
        <f t="shared" ref="AQ13:AQ21" si="25">L13*AA13</f>
        <v>0</v>
      </c>
      <c r="AR13" s="234">
        <f t="shared" ref="AR13:AR21" si="26">M13*AB13</f>
        <v>0</v>
      </c>
      <c r="AS13" s="234">
        <f t="shared" ref="AS13:AS21" si="27">N13*AC13</f>
        <v>0</v>
      </c>
      <c r="AT13" s="234">
        <f t="shared" ref="AT13:AT21" si="28">O13*AD13</f>
        <v>0</v>
      </c>
      <c r="AU13" s="234">
        <f t="shared" si="17"/>
        <v>0</v>
      </c>
      <c r="AV13" s="167" t="str">
        <f>Setup!I4</f>
        <v>No</v>
      </c>
      <c r="AW13" s="167" t="str">
        <f>Setup!J4</f>
        <v>No</v>
      </c>
    </row>
    <row r="14" spans="1:49" ht="15" customHeight="1" x14ac:dyDescent="0.3">
      <c r="A14" s="167">
        <f>Setup!A4</f>
        <v>2</v>
      </c>
      <c r="B14" s="230">
        <f>Setup!B4</f>
        <v>46106</v>
      </c>
      <c r="C14" s="167" t="str">
        <f>Setup!C4</f>
        <v>Wednesday</v>
      </c>
      <c r="D14" s="167" t="str">
        <f>Setup!D4</f>
        <v>New York Cosmos</v>
      </c>
      <c r="E14" s="231">
        <f>Setup!E4</f>
        <v>0.79166666666666696</v>
      </c>
      <c r="F14" s="167" t="str">
        <f>Setup!F4</f>
        <v>D</v>
      </c>
      <c r="G14" s="167" t="s">
        <v>47</v>
      </c>
      <c r="H14" s="167" t="str">
        <f>Setup!H4</f>
        <v>No</v>
      </c>
      <c r="I14" s="232">
        <f>IF(IFERROR(INDEX(Overrides!$F$49:$L$288,MATCH($A14&amp;$G14,Overrides!$C$49:$C$288,0),1),"")&lt;&gt;"",IFERROR(INDEX(Overrides!$F$49:$L$288,MATCH($A14&amp;$G14,Overrides!$C$49:$C$288,0),1),""),IF(IFERROR(INDEX(Overrides!$D$6:$J$45,MATCH($F14&amp;$G14,Overrides!$C$6:$C$45,0),1),"")&lt;&gt;"",IFERROR(INDEX(Overrides!$D$6:$J$45,MATCH($F14&amp;$G14,Overrides!$C$6:$C$45,0),1),""),MROUND(VLOOKUP("P1+",Setup!$A$30:$B$36,2,FALSE())*VLOOKUP($G14,Setup!$A$40:$B$48,2,FALSE())*VLOOKUP($F14,Setup!$A$52:$B$55,2,FALSE()),0.5)))</f>
        <v>8</v>
      </c>
      <c r="J14" s="232">
        <f>IF(IFERROR(INDEX(Overrides!$F$49:$L$288,MATCH($A14&amp;$G14,Overrides!$C$49:$C$288,0),2),"")&lt;&gt;"",IFERROR(INDEX(Overrides!$F$49:$L$288,MATCH($A14&amp;$G14,Overrides!$C$49:$C$288,0),2),""),IF(IFERROR(INDEX(Overrides!$D$6:$J$45,MATCH($F14&amp;$G14,Overrides!$C$6:$C$45,0),2),"")&lt;&gt;"",IFERROR(INDEX(Overrides!$D$6:$J$45,MATCH($F14&amp;$G14,Overrides!$C$6:$C$45,0),2),""),MROUND(VLOOKUP("P1",Setup!$A$30:$B$36,2,FALSE())*VLOOKUP($G14,Setup!$A$40:$B$48,2,FALSE())*VLOOKUP($F14,Setup!$A$52:$B$55,2,FALSE()),0.5)))</f>
        <v>8</v>
      </c>
      <c r="K14" s="232">
        <f>IF(IFERROR(INDEX(Overrides!$F$49:$L$288,MATCH($A14&amp;$G14,Overrides!$C$49:$C$288,0),3),"")&lt;&gt;"",IFERROR(INDEX(Overrides!$F$49:$L$288,MATCH($A14&amp;$G14,Overrides!$C$49:$C$288,0),3),""),IF(IFERROR(INDEX(Overrides!$D$6:$J$45,MATCH($F14&amp;$G14,Overrides!$C$6:$C$45,0),3),"")&lt;&gt;"",IFERROR(INDEX(Overrides!$D$6:$J$45,MATCH($F14&amp;$G14,Overrides!$C$6:$C$45,0),3),""),MROUND(VLOOKUP("P2+",Setup!$A$30:$B$36,2,FALSE())*VLOOKUP($G14,Setup!$A$40:$B$48,2,FALSE())*VLOOKUP($F14,Setup!$A$52:$B$55,2,FALSE()),0.5)))</f>
        <v>8</v>
      </c>
      <c r="L14" s="232">
        <f>IF(IFERROR(INDEX(Overrides!$F$49:$L$288,MATCH($A14&amp;$G14,Overrides!$C$49:$C$288,0),4),"")&lt;&gt;"",IFERROR(INDEX(Overrides!$F$49:$L$288,MATCH($A14&amp;$G14,Overrides!$C$49:$C$288,0),4),""),IF(IFERROR(INDEX(Overrides!$D$6:$J$45,MATCH($F14&amp;$G14,Overrides!$C$6:$C$45,0),4),"")&lt;&gt;"",IFERROR(INDEX(Overrides!$D$6:$J$45,MATCH($F14&amp;$G14,Overrides!$C$6:$C$45,0),4),""),MROUND(VLOOKUP("P2",Setup!$A$30:$B$36,2,FALSE())*VLOOKUP($G14,Setup!$A$40:$B$48,2,FALSE())*VLOOKUP($F14,Setup!$A$52:$B$55,2,FALSE()),0.5)))</f>
        <v>8</v>
      </c>
      <c r="M14" s="232">
        <f>IF(IFERROR(INDEX(Overrides!$F$49:$L$288,MATCH($A14&amp;$G14,Overrides!$C$49:$C$288,0),5),"")&lt;&gt;"",IFERROR(INDEX(Overrides!$F$49:$L$288,MATCH($A14&amp;$G14,Overrides!$C$49:$C$288,0),5),""),IF(IFERROR(INDEX(Overrides!$D$6:$J$45,MATCH($F14&amp;$G14,Overrides!$C$6:$C$45,0),5),"")&lt;&gt;"",IFERROR(INDEX(Overrides!$D$6:$J$45,MATCH($F14&amp;$G14,Overrides!$C$6:$C$45,0),5),""),MROUND(VLOOKUP("P3",Setup!$A$30:$B$36,2,FALSE())*VLOOKUP($G14,Setup!$A$40:$B$48,2,FALSE())*VLOOKUP($F14,Setup!$A$52:$B$55,2,FALSE()),0.5)))</f>
        <v>8</v>
      </c>
      <c r="N14" s="232">
        <f>IF(IFERROR(INDEX(Overrides!$F$49:$L$288,MATCH($A14&amp;$G14,Overrides!$C$49:$C$288,0),6),"")&lt;&gt;"",IFERROR(INDEX(Overrides!$F$49:$L$288,MATCH($A14&amp;$G14,Overrides!$C$49:$C$288,0),6),""),IF(IFERROR(INDEX(Overrides!$D$6:$J$45,MATCH($F14&amp;$G14,Overrides!$C$6:$C$45,0),6),"")&lt;&gt;"",IFERROR(INDEX(Overrides!$D$6:$J$45,MATCH($F14&amp;$G14,Overrides!$C$6:$C$45,0),6),""),MROUND(VLOOKUP("P4",Setup!$A$30:$B$36,2,FALSE())*VLOOKUP($G14,Setup!$A$40:$B$48,2,FALSE())*VLOOKUP($F14,Setup!$A$52:$B$55,2,FALSE()),0.5)))</f>
        <v>8</v>
      </c>
      <c r="O14" s="232">
        <f>IF(IFERROR(INDEX(Overrides!$F$49:$L$288,MATCH($A14&amp;$G14,Overrides!$C$49:$C$288,0),7),"")&lt;&gt;"",IFERROR(INDEX(Overrides!$F$49:$L$288,MATCH($A14&amp;$G14,Overrides!$C$49:$C$288,0),7),""),IF(IFERROR(INDEX(Overrides!$D$6:$J$45,MATCH($F14&amp;$G14,Overrides!$C$6:$C$45,0),7),"")&lt;&gt;"",IFERROR(INDEX(Overrides!$D$6:$J$45,MATCH($F14&amp;$G14,Overrides!$C$6:$C$45,0),7),""),MROUND(VLOOKUP("P5",Setup!$A$30:$B$36,2,FALSE())*VLOOKUP($G14,Setup!$A$40:$B$48,2,FALSE())*VLOOKUP($F14,Setup!$A$52:$B$55,2,FALSE()),0.5)))</f>
        <v>8</v>
      </c>
      <c r="P14" s="233">
        <f>SUMIFS(Inventory!$F$2:$F$38,Inventory!$I$2:$I$38,"P1+",Inventory!$E$2:$E$38,"&lt;&gt;West")+IF(UPPER($H14)="YES",SUMIFS(Inventory!$F$2:$F$38,Inventory!$I$2:$I$38,"P1+",Inventory!$E$2:$E$38,"West"),0)</f>
        <v>17</v>
      </c>
      <c r="Q14" s="233">
        <f>SUMIFS(Inventory!$F$2:$F$38,Inventory!$I$2:$I$38,"P1",Inventory!$E$2:$E$38,"&lt;&gt;West")+IF(UPPER($H14)="YES",SUMIFS(Inventory!$F$2:$F$38,Inventory!$I$2:$I$38,"P1",Inventory!$E$2:$E$38,"West"),0)</f>
        <v>119</v>
      </c>
      <c r="R14" s="233">
        <f>SUMIFS(Inventory!$F$2:$F$38,Inventory!$I$2:$I$38,"P2+",Inventory!$E$2:$E$38,"&lt;&gt;West")+IF(UPPER($H14)="YES",SUMIFS(Inventory!$F$2:$F$38,Inventory!$I$2:$I$38,"P2+",Inventory!$E$2:$E$38,"West"),0)</f>
        <v>34</v>
      </c>
      <c r="S14" s="233">
        <f>SUMIFS(Inventory!$F$2:$F$38,Inventory!$I$2:$I$38,"P2",Inventory!$E$2:$E$38,"&lt;&gt;West")+IF(UPPER($H14)="YES",SUMIFS(Inventory!$F$2:$F$38,Inventory!$I$2:$I$38,"P2",Inventory!$E$2:$E$38,"West"),0)</f>
        <v>298</v>
      </c>
      <c r="T14" s="233">
        <f>SUMIFS(Inventory!$F$2:$F$38,Inventory!$I$2:$I$38,"P3",Inventory!$E$2:$E$38,"&lt;&gt;West")+IF(UPPER($H14)="YES",SUMIFS(Inventory!$F$2:$F$38,Inventory!$I$2:$I$38,"P3",Inventory!$E$2:$E$38,"West"),0)</f>
        <v>724</v>
      </c>
      <c r="U14" s="233">
        <f>SUMIFS(Inventory!$F$2:$F$38,Inventory!$I$2:$I$38,"P4",Inventory!$E$2:$E$38,"&lt;&gt;West")+IF(UPPER($H14)="YES",SUMIFS(Inventory!$F$2:$F$38,Inventory!$I$2:$I$38,"P4",Inventory!$E$2:$E$38,"West"),0)</f>
        <v>350</v>
      </c>
      <c r="V14" s="233">
        <f>SUMIFS(Inventory!$F$2:$F$38,Inventory!$I$2:$I$38,"P5",Inventory!$E$2:$E$38,"&lt;&gt;West")+IF(UPPER($H14)="YES",SUMIFS(Inventory!$F$2:$F$38,Inventory!$I$2:$I$38,"P5",Inventory!$E$2:$E$38,"West"),0)</f>
        <v>614</v>
      </c>
      <c r="W14" s="233">
        <f t="shared" si="21"/>
        <v>2156</v>
      </c>
      <c r="X14" s="233">
        <f>IF(IFERROR(INDEX(Overrides!$F$292:$L$531,MATCH($A14&amp;$G14,Overrides!$C$292:$C$531,0),1),"")&lt;&gt;"",IFERROR(INDEX(Overrides!$F$292:$L$531,MATCH($A14&amp;$G14,Overrides!$C$292:$C$531,0),1),""),ROUND(P14*Setup!B$71*VLOOKUP($F14,Setup!$A$52:$C$55,3,FALSE()),0))</f>
        <v>0</v>
      </c>
      <c r="Y14" s="233">
        <f>IF(IFERROR(INDEX(Overrides!$F$292:$L$531,MATCH($A14&amp;$G14,Overrides!$C$292:$C$531,0),2),"")&lt;&gt;"",IFERROR(INDEX(Overrides!$F$292:$L$531,MATCH($A14&amp;$G14,Overrides!$C$292:$C$531,0),2),""),ROUND(Q14*Setup!C$71*VLOOKUP($F14,Setup!$A$52:$C$55,3,FALSE()),0))</f>
        <v>0</v>
      </c>
      <c r="Z14" s="233">
        <f>IF(IFERROR(INDEX(Overrides!$F$292:$L$531,MATCH($A14&amp;$G14,Overrides!$C$292:$C$531,0),3),"")&lt;&gt;"",IFERROR(INDEX(Overrides!$F$292:$L$531,MATCH($A14&amp;$G14,Overrides!$C$292:$C$531,0),3),""),ROUND(R14*Setup!D$71*VLOOKUP($F14,Setup!$A$52:$C$55,3,FALSE()),0))</f>
        <v>0</v>
      </c>
      <c r="AA14" s="233">
        <f>IF(IFERROR(INDEX(Overrides!$F$292:$L$531,MATCH($A14&amp;$G14,Overrides!$C$292:$C$531,0),4),"")&lt;&gt;"",IFERROR(INDEX(Overrides!$F$292:$L$531,MATCH($A14&amp;$G14,Overrides!$C$292:$C$531,0),4),""),ROUND(S14*Setup!E$71*VLOOKUP($F14,Setup!$A$52:$C$55,3,FALSE()),0))</f>
        <v>31</v>
      </c>
      <c r="AB14" s="233">
        <f>IF(IFERROR(INDEX(Overrides!$F$292:$L$531,MATCH($A14&amp;$G14,Overrides!$C$292:$C$531,0),5),"")&lt;&gt;"",IFERROR(INDEX(Overrides!$F$292:$L$531,MATCH($A14&amp;$G14,Overrides!$C$292:$C$531,0),5),""),ROUND(T14*Setup!F$71*VLOOKUP($F14,Setup!$A$52:$C$55,3,FALSE()),0))</f>
        <v>152</v>
      </c>
      <c r="AC14" s="233">
        <f>IF(IFERROR(INDEX(Overrides!$F$292:$L$531,MATCH($A14&amp;$G14,Overrides!$C$292:$C$531,0),6),"")&lt;&gt;"",IFERROR(INDEX(Overrides!$F$292:$L$531,MATCH($A14&amp;$G14,Overrides!$C$292:$C$531,0),6),""),ROUND(U14*Setup!G$71*VLOOKUP($F14,Setup!$A$52:$C$55,3,FALSE()),0))</f>
        <v>86</v>
      </c>
      <c r="AD14" s="233">
        <f>IF(IFERROR(INDEX(Overrides!$F$292:$L$531,MATCH($A14&amp;$G14,Overrides!$C$292:$C$531,0),7),"")&lt;&gt;"",IFERROR(INDEX(Overrides!$F$292:$L$531,MATCH($A14&amp;$G14,Overrides!$C$292:$C$531,0),7),""),ROUND(V14*Setup!H$71*VLOOKUP($F14,Setup!$A$52:$C$55,3,FALSE()),0))</f>
        <v>215</v>
      </c>
      <c r="AE14" s="233">
        <f t="shared" si="1"/>
        <v>484</v>
      </c>
      <c r="AF14" s="233">
        <f t="shared" si="2"/>
        <v>17</v>
      </c>
      <c r="AG14" s="233">
        <f t="shared" si="3"/>
        <v>119</v>
      </c>
      <c r="AH14" s="233">
        <f t="shared" si="4"/>
        <v>34</v>
      </c>
      <c r="AI14" s="233">
        <f t="shared" si="5"/>
        <v>267</v>
      </c>
      <c r="AJ14" s="233">
        <f t="shared" si="6"/>
        <v>572</v>
      </c>
      <c r="AK14" s="233">
        <f t="shared" si="7"/>
        <v>264</v>
      </c>
      <c r="AL14" s="233">
        <f t="shared" si="8"/>
        <v>399</v>
      </c>
      <c r="AM14" s="233">
        <f t="shared" si="9"/>
        <v>1757</v>
      </c>
      <c r="AN14" s="234">
        <f t="shared" si="22"/>
        <v>0</v>
      </c>
      <c r="AO14" s="234">
        <f t="shared" si="23"/>
        <v>0</v>
      </c>
      <c r="AP14" s="234">
        <f t="shared" si="24"/>
        <v>0</v>
      </c>
      <c r="AQ14" s="234">
        <f t="shared" si="25"/>
        <v>248</v>
      </c>
      <c r="AR14" s="234">
        <f t="shared" si="26"/>
        <v>1216</v>
      </c>
      <c r="AS14" s="234">
        <f t="shared" si="27"/>
        <v>688</v>
      </c>
      <c r="AT14" s="234">
        <f t="shared" si="28"/>
        <v>1720</v>
      </c>
      <c r="AU14" s="234">
        <f t="shared" si="17"/>
        <v>3872</v>
      </c>
      <c r="AV14" s="167" t="str">
        <f>Setup!I4</f>
        <v>No</v>
      </c>
      <c r="AW14" s="167" t="str">
        <f>Setup!J4</f>
        <v>No</v>
      </c>
    </row>
    <row r="15" spans="1:49" ht="15" customHeight="1" x14ac:dyDescent="0.3">
      <c r="A15" s="167">
        <f>Setup!A4</f>
        <v>2</v>
      </c>
      <c r="B15" s="230">
        <f>Setup!B4</f>
        <v>46106</v>
      </c>
      <c r="C15" s="167" t="str">
        <f>Setup!C4</f>
        <v>Wednesday</v>
      </c>
      <c r="D15" s="167" t="str">
        <f>Setup!D4</f>
        <v>New York Cosmos</v>
      </c>
      <c r="E15" s="231">
        <f>Setup!E4</f>
        <v>0.79166666666666696</v>
      </c>
      <c r="F15" s="167" t="str">
        <f>Setup!F4</f>
        <v>D</v>
      </c>
      <c r="G15" s="167" t="s">
        <v>113</v>
      </c>
      <c r="H15" s="167" t="str">
        <f>Setup!H4</f>
        <v>No</v>
      </c>
      <c r="I15" s="232">
        <f>IF(IFERROR(INDEX(Overrides!$F$49:$L$288,MATCH($A15&amp;$G15,Overrides!$C$49:$C$288,0),1),"")&lt;&gt;"",IFERROR(INDEX(Overrides!$F$49:$L$288,MATCH($A15&amp;$G15,Overrides!$C$49:$C$288,0),1),""),IF(IFERROR(INDEX(Overrides!$D$6:$J$45,MATCH($F15&amp;$G15,Overrides!$C$6:$C$45,0),1),"")&lt;&gt;"",IFERROR(INDEX(Overrides!$D$6:$J$45,MATCH($F15&amp;$G15,Overrides!$C$6:$C$45,0),1),""),MROUND(VLOOKUP("P1+",Setup!$A$30:$B$36,2,FALSE())*VLOOKUP($G15,Setup!$A$40:$B$48,2,FALSE())*VLOOKUP($F15,Setup!$A$52:$B$55,2,FALSE()),0.5)))</f>
        <v>12</v>
      </c>
      <c r="J15" s="232">
        <f>IF(IFERROR(INDEX(Overrides!$F$49:$L$288,MATCH($A15&amp;$G15,Overrides!$C$49:$C$288,0),2),"")&lt;&gt;"",IFERROR(INDEX(Overrides!$F$49:$L$288,MATCH($A15&amp;$G15,Overrides!$C$49:$C$288,0),2),""),IF(IFERROR(INDEX(Overrides!$D$6:$J$45,MATCH($F15&amp;$G15,Overrides!$C$6:$C$45,0),2),"")&lt;&gt;"",IFERROR(INDEX(Overrides!$D$6:$J$45,MATCH($F15&amp;$G15,Overrides!$C$6:$C$45,0),2),""),MROUND(VLOOKUP("P1",Setup!$A$30:$B$36,2,FALSE())*VLOOKUP($G15,Setup!$A$40:$B$48,2,FALSE())*VLOOKUP($F15,Setup!$A$52:$B$55,2,FALSE()),0.5)))</f>
        <v>12</v>
      </c>
      <c r="K15" s="232">
        <f>IF(IFERROR(INDEX(Overrides!$F$49:$L$288,MATCH($A15&amp;$G15,Overrides!$C$49:$C$288,0),3),"")&lt;&gt;"",IFERROR(INDEX(Overrides!$F$49:$L$288,MATCH($A15&amp;$G15,Overrides!$C$49:$C$288,0),3),""),IF(IFERROR(INDEX(Overrides!$D$6:$J$45,MATCH($F15&amp;$G15,Overrides!$C$6:$C$45,0),3),"")&lt;&gt;"",IFERROR(INDEX(Overrides!$D$6:$J$45,MATCH($F15&amp;$G15,Overrides!$C$6:$C$45,0),3),""),MROUND(VLOOKUP("P2+",Setup!$A$30:$B$36,2,FALSE())*VLOOKUP($G15,Setup!$A$40:$B$48,2,FALSE())*VLOOKUP($F15,Setup!$A$52:$B$55,2,FALSE()),0.5)))</f>
        <v>12</v>
      </c>
      <c r="L15" s="232">
        <f>IF(IFERROR(INDEX(Overrides!$F$49:$L$288,MATCH($A15&amp;$G15,Overrides!$C$49:$C$288,0),4),"")&lt;&gt;"",IFERROR(INDEX(Overrides!$F$49:$L$288,MATCH($A15&amp;$G15,Overrides!$C$49:$C$288,0),4),""),IF(IFERROR(INDEX(Overrides!$D$6:$J$45,MATCH($F15&amp;$G15,Overrides!$C$6:$C$45,0),4),"")&lt;&gt;"",IFERROR(INDEX(Overrides!$D$6:$J$45,MATCH($F15&amp;$G15,Overrides!$C$6:$C$45,0),4),""),MROUND(VLOOKUP("P2",Setup!$A$30:$B$36,2,FALSE())*VLOOKUP($G15,Setup!$A$40:$B$48,2,FALSE())*VLOOKUP($F15,Setup!$A$52:$B$55,2,FALSE()),0.5)))</f>
        <v>12</v>
      </c>
      <c r="M15" s="232">
        <f>IF(IFERROR(INDEX(Overrides!$F$49:$L$288,MATCH($A15&amp;$G15,Overrides!$C$49:$C$288,0),5),"")&lt;&gt;"",IFERROR(INDEX(Overrides!$F$49:$L$288,MATCH($A15&amp;$G15,Overrides!$C$49:$C$288,0),5),""),IF(IFERROR(INDEX(Overrides!$D$6:$J$45,MATCH($F15&amp;$G15,Overrides!$C$6:$C$45,0),5),"")&lt;&gt;"",IFERROR(INDEX(Overrides!$D$6:$J$45,MATCH($F15&amp;$G15,Overrides!$C$6:$C$45,0),5),""),MROUND(VLOOKUP("P3",Setup!$A$30:$B$36,2,FALSE())*VLOOKUP($G15,Setup!$A$40:$B$48,2,FALSE())*VLOOKUP($F15,Setup!$A$52:$B$55,2,FALSE()),0.5)))</f>
        <v>12</v>
      </c>
      <c r="N15" s="232">
        <f>IF(IFERROR(INDEX(Overrides!$F$49:$L$288,MATCH($A15&amp;$G15,Overrides!$C$49:$C$288,0),6),"")&lt;&gt;"",IFERROR(INDEX(Overrides!$F$49:$L$288,MATCH($A15&amp;$G15,Overrides!$C$49:$C$288,0),6),""),IF(IFERROR(INDEX(Overrides!$D$6:$J$45,MATCH($F15&amp;$G15,Overrides!$C$6:$C$45,0),6),"")&lt;&gt;"",IFERROR(INDEX(Overrides!$D$6:$J$45,MATCH($F15&amp;$G15,Overrides!$C$6:$C$45,0),6),""),MROUND(VLOOKUP("P4",Setup!$A$30:$B$36,2,FALSE())*VLOOKUP($G15,Setup!$A$40:$B$48,2,FALSE())*VLOOKUP($F15,Setup!$A$52:$B$55,2,FALSE()),0.5)))</f>
        <v>12</v>
      </c>
      <c r="O15" s="232">
        <f>IF(IFERROR(INDEX(Overrides!$F$49:$L$288,MATCH($A15&amp;$G15,Overrides!$C$49:$C$288,0),7),"")&lt;&gt;"",IFERROR(INDEX(Overrides!$F$49:$L$288,MATCH($A15&amp;$G15,Overrides!$C$49:$C$288,0),7),""),IF(IFERROR(INDEX(Overrides!$D$6:$J$45,MATCH($F15&amp;$G15,Overrides!$C$6:$C$45,0),7),"")&lt;&gt;"",IFERROR(INDEX(Overrides!$D$6:$J$45,MATCH($F15&amp;$G15,Overrides!$C$6:$C$45,0),7),""),MROUND(VLOOKUP("P5",Setup!$A$30:$B$36,2,FALSE())*VLOOKUP($G15,Setup!$A$40:$B$48,2,FALSE())*VLOOKUP($F15,Setup!$A$52:$B$55,2,FALSE()),0.5)))</f>
        <v>12</v>
      </c>
      <c r="P15" s="233">
        <f>SUMIFS(Inventory!$F$2:$F$38,Inventory!$I$2:$I$38,"P1+",Inventory!$E$2:$E$38,"&lt;&gt;West")+IF(UPPER($H15)="YES",SUMIFS(Inventory!$F$2:$F$38,Inventory!$I$2:$I$38,"P1+",Inventory!$E$2:$E$38,"West"),0)</f>
        <v>17</v>
      </c>
      <c r="Q15" s="233">
        <f>SUMIFS(Inventory!$F$2:$F$38,Inventory!$I$2:$I$38,"P1",Inventory!$E$2:$E$38,"&lt;&gt;West")+IF(UPPER($H15)="YES",SUMIFS(Inventory!$F$2:$F$38,Inventory!$I$2:$I$38,"P1",Inventory!$E$2:$E$38,"West"),0)</f>
        <v>119</v>
      </c>
      <c r="R15" s="233">
        <f>SUMIFS(Inventory!$F$2:$F$38,Inventory!$I$2:$I$38,"P2+",Inventory!$E$2:$E$38,"&lt;&gt;West")+IF(UPPER($H15)="YES",SUMIFS(Inventory!$F$2:$F$38,Inventory!$I$2:$I$38,"P2+",Inventory!$E$2:$E$38,"West"),0)</f>
        <v>34</v>
      </c>
      <c r="S15" s="233">
        <f>SUMIFS(Inventory!$F$2:$F$38,Inventory!$I$2:$I$38,"P2",Inventory!$E$2:$E$38,"&lt;&gt;West")+IF(UPPER($H15)="YES",SUMIFS(Inventory!$F$2:$F$38,Inventory!$I$2:$I$38,"P2",Inventory!$E$2:$E$38,"West"),0)</f>
        <v>298</v>
      </c>
      <c r="T15" s="233">
        <f>SUMIFS(Inventory!$F$2:$F$38,Inventory!$I$2:$I$38,"P3",Inventory!$E$2:$E$38,"&lt;&gt;West")+IF(UPPER($H15)="YES",SUMIFS(Inventory!$F$2:$F$38,Inventory!$I$2:$I$38,"P3",Inventory!$E$2:$E$38,"West"),0)</f>
        <v>724</v>
      </c>
      <c r="U15" s="233">
        <f>SUMIFS(Inventory!$F$2:$F$38,Inventory!$I$2:$I$38,"P4",Inventory!$E$2:$E$38,"&lt;&gt;West")+IF(UPPER($H15)="YES",SUMIFS(Inventory!$F$2:$F$38,Inventory!$I$2:$I$38,"P4",Inventory!$E$2:$E$38,"West"),0)</f>
        <v>350</v>
      </c>
      <c r="V15" s="233">
        <f>SUMIFS(Inventory!$F$2:$F$38,Inventory!$I$2:$I$38,"P5",Inventory!$E$2:$E$38,"&lt;&gt;West")+IF(UPPER($H15)="YES",SUMIFS(Inventory!$F$2:$F$38,Inventory!$I$2:$I$38,"P5",Inventory!$E$2:$E$38,"West"),0)</f>
        <v>614</v>
      </c>
      <c r="W15" s="233">
        <f t="shared" si="21"/>
        <v>2156</v>
      </c>
      <c r="X15" s="233">
        <f>IF(IFERROR(INDEX(Overrides!$F$292:$L$531,MATCH($A15&amp;$G15,Overrides!$C$292:$C$531,0),1),"")&lt;&gt;"",IFERROR(INDEX(Overrides!$F$292:$L$531,MATCH($A15&amp;$G15,Overrides!$C$292:$C$531,0),1),""),ROUND(P15*Setup!B$72*VLOOKUP($F15,Setup!$A$52:$C$55,3,FALSE()),0))</f>
        <v>0</v>
      </c>
      <c r="Y15" s="233">
        <f>IF(IFERROR(INDEX(Overrides!$F$292:$L$531,MATCH($A15&amp;$G15,Overrides!$C$292:$C$531,0),2),"")&lt;&gt;"",IFERROR(INDEX(Overrides!$F$292:$L$531,MATCH($A15&amp;$G15,Overrides!$C$292:$C$531,0),2),""),ROUND(Q15*Setup!C$72*VLOOKUP($F15,Setup!$A$52:$C$55,3,FALSE()),0))</f>
        <v>50</v>
      </c>
      <c r="Z15" s="233">
        <f>IF(IFERROR(INDEX(Overrides!$F$292:$L$531,MATCH($A15&amp;$G15,Overrides!$C$292:$C$531,0),3),"")&lt;&gt;"",IFERROR(INDEX(Overrides!$F$292:$L$531,MATCH($A15&amp;$G15,Overrides!$C$292:$C$531,0),3),""),ROUND(R15*Setup!D$72*VLOOKUP($F15,Setup!$A$52:$C$55,3,FALSE()),0))</f>
        <v>0</v>
      </c>
      <c r="AA15" s="233">
        <f>IF(IFERROR(INDEX(Overrides!$F$292:$L$531,MATCH($A15&amp;$G15,Overrides!$C$292:$C$531,0),4),"")&lt;&gt;"",IFERROR(INDEX(Overrides!$F$292:$L$531,MATCH($A15&amp;$G15,Overrides!$C$292:$C$531,0),4),""),ROUND(S15*Setup!E$72*VLOOKUP($F15,Setup!$A$52:$C$55,3,FALSE()),0))</f>
        <v>125</v>
      </c>
      <c r="AB15" s="233">
        <f>IF(IFERROR(INDEX(Overrides!$F$292:$L$531,MATCH($A15&amp;$G15,Overrides!$C$292:$C$531,0),5),"")&lt;&gt;"",IFERROR(INDEX(Overrides!$F$292:$L$531,MATCH($A15&amp;$G15,Overrides!$C$292:$C$531,0),5),""),ROUND(T15*Setup!F$72*VLOOKUP($F15,Setup!$A$52:$C$55,3,FALSE()),0))</f>
        <v>203</v>
      </c>
      <c r="AC15" s="233">
        <f>IF(IFERROR(INDEX(Overrides!$F$292:$L$531,MATCH($A15&amp;$G15,Overrides!$C$292:$C$531,0),6),"")&lt;&gt;"",IFERROR(INDEX(Overrides!$F$292:$L$531,MATCH($A15&amp;$G15,Overrides!$C$292:$C$531,0),6),""),ROUND(U15*Setup!G$72*VLOOKUP($F15,Setup!$A$52:$C$55,3,FALSE()),0))</f>
        <v>110</v>
      </c>
      <c r="AD15" s="233">
        <f>IF(IFERROR(INDEX(Overrides!$F$292:$L$531,MATCH($A15&amp;$G15,Overrides!$C$292:$C$531,0),7),"")&lt;&gt;"",IFERROR(INDEX(Overrides!$F$292:$L$531,MATCH($A15&amp;$G15,Overrides!$C$292:$C$531,0),7),""),ROUND(V15*Setup!H$72*VLOOKUP($F15,Setup!$A$52:$C$55,3,FALSE()),0))</f>
        <v>107</v>
      </c>
      <c r="AE15" s="233">
        <f t="shared" si="1"/>
        <v>595</v>
      </c>
      <c r="AF15" s="233">
        <f t="shared" si="2"/>
        <v>17</v>
      </c>
      <c r="AG15" s="233">
        <f t="shared" si="3"/>
        <v>69</v>
      </c>
      <c r="AH15" s="233">
        <f t="shared" si="4"/>
        <v>34</v>
      </c>
      <c r="AI15" s="233">
        <f t="shared" si="5"/>
        <v>173</v>
      </c>
      <c r="AJ15" s="233">
        <f t="shared" si="6"/>
        <v>521</v>
      </c>
      <c r="AK15" s="233">
        <f t="shared" si="7"/>
        <v>240</v>
      </c>
      <c r="AL15" s="233">
        <f t="shared" si="8"/>
        <v>507</v>
      </c>
      <c r="AM15" s="233">
        <f t="shared" si="9"/>
        <v>1649</v>
      </c>
      <c r="AN15" s="234">
        <f t="shared" si="22"/>
        <v>0</v>
      </c>
      <c r="AO15" s="234">
        <f t="shared" si="23"/>
        <v>600</v>
      </c>
      <c r="AP15" s="234">
        <f t="shared" si="24"/>
        <v>0</v>
      </c>
      <c r="AQ15" s="234">
        <f t="shared" si="25"/>
        <v>1500</v>
      </c>
      <c r="AR15" s="234">
        <f t="shared" si="26"/>
        <v>2436</v>
      </c>
      <c r="AS15" s="234">
        <f t="shared" si="27"/>
        <v>1320</v>
      </c>
      <c r="AT15" s="234">
        <f t="shared" si="28"/>
        <v>1284</v>
      </c>
      <c r="AU15" s="234">
        <f t="shared" si="17"/>
        <v>7140</v>
      </c>
      <c r="AV15" s="167" t="str">
        <f>Setup!I4</f>
        <v>No</v>
      </c>
      <c r="AW15" s="167" t="str">
        <f>Setup!J4</f>
        <v>No</v>
      </c>
    </row>
    <row r="16" spans="1:49" ht="15" customHeight="1" x14ac:dyDescent="0.3">
      <c r="A16" s="167">
        <f>Setup!A4</f>
        <v>2</v>
      </c>
      <c r="B16" s="230">
        <f>Setup!B4</f>
        <v>46106</v>
      </c>
      <c r="C16" s="167" t="str">
        <f>Setup!C4</f>
        <v>Wednesday</v>
      </c>
      <c r="D16" s="167" t="str">
        <f>Setup!D4</f>
        <v>New York Cosmos</v>
      </c>
      <c r="E16" s="231">
        <f>Setup!E4</f>
        <v>0.79166666666666696</v>
      </c>
      <c r="F16" s="167" t="str">
        <f>Setup!F4</f>
        <v>D</v>
      </c>
      <c r="G16" s="167" t="s">
        <v>115</v>
      </c>
      <c r="H16" s="167" t="str">
        <f>Setup!H4</f>
        <v>No</v>
      </c>
      <c r="I16" s="232">
        <f>IF(IFERROR(INDEX(Overrides!$F$49:$L$288,MATCH($A16&amp;$G16,Overrides!$C$49:$C$288,0),1),"")&lt;&gt;"",IFERROR(INDEX(Overrides!$F$49:$L$288,MATCH($A16&amp;$G16,Overrides!$C$49:$C$288,0),1),""),IF(IFERROR(INDEX(Overrides!$D$6:$J$45,MATCH($F16&amp;$G16,Overrides!$C$6:$C$45,0),1),"")&lt;&gt;"",IFERROR(INDEX(Overrides!$D$6:$J$45,MATCH($F16&amp;$G16,Overrides!$C$6:$C$45,0),1),""),MROUND(VLOOKUP("P1+",Setup!$A$30:$B$36,2,FALSE())*VLOOKUP($G16,Setup!$A$40:$B$48,2,FALSE())*VLOOKUP($F16,Setup!$A$52:$B$55,2,FALSE()),0.5)))</f>
        <v>12</v>
      </c>
      <c r="J16" s="232">
        <f>IF(IFERROR(INDEX(Overrides!$F$49:$L$288,MATCH($A16&amp;$G16,Overrides!$C$49:$C$288,0),2),"")&lt;&gt;"",IFERROR(INDEX(Overrides!$F$49:$L$288,MATCH($A16&amp;$G16,Overrides!$C$49:$C$288,0),2),""),IF(IFERROR(INDEX(Overrides!$D$6:$J$45,MATCH($F16&amp;$G16,Overrides!$C$6:$C$45,0),2),"")&lt;&gt;"",IFERROR(INDEX(Overrides!$D$6:$J$45,MATCH($F16&amp;$G16,Overrides!$C$6:$C$45,0),2),""),MROUND(VLOOKUP("P1",Setup!$A$30:$B$36,2,FALSE())*VLOOKUP($G16,Setup!$A$40:$B$48,2,FALSE())*VLOOKUP($F16,Setup!$A$52:$B$55,2,FALSE()),0.5)))</f>
        <v>12</v>
      </c>
      <c r="K16" s="232">
        <f>IF(IFERROR(INDEX(Overrides!$F$49:$L$288,MATCH($A16&amp;$G16,Overrides!$C$49:$C$288,0),3),"")&lt;&gt;"",IFERROR(INDEX(Overrides!$F$49:$L$288,MATCH($A16&amp;$G16,Overrides!$C$49:$C$288,0),3),""),IF(IFERROR(INDEX(Overrides!$D$6:$J$45,MATCH($F16&amp;$G16,Overrides!$C$6:$C$45,0),3),"")&lt;&gt;"",IFERROR(INDEX(Overrides!$D$6:$J$45,MATCH($F16&amp;$G16,Overrides!$C$6:$C$45,0),3),""),MROUND(VLOOKUP("P2+",Setup!$A$30:$B$36,2,FALSE())*VLOOKUP($G16,Setup!$A$40:$B$48,2,FALSE())*VLOOKUP($F16,Setup!$A$52:$B$55,2,FALSE()),0.5)))</f>
        <v>12</v>
      </c>
      <c r="L16" s="232">
        <f>IF(IFERROR(INDEX(Overrides!$F$49:$L$288,MATCH($A16&amp;$G16,Overrides!$C$49:$C$288,0),4),"")&lt;&gt;"",IFERROR(INDEX(Overrides!$F$49:$L$288,MATCH($A16&amp;$G16,Overrides!$C$49:$C$288,0),4),""),IF(IFERROR(INDEX(Overrides!$D$6:$J$45,MATCH($F16&amp;$G16,Overrides!$C$6:$C$45,0),4),"")&lt;&gt;"",IFERROR(INDEX(Overrides!$D$6:$J$45,MATCH($F16&amp;$G16,Overrides!$C$6:$C$45,0),4),""),MROUND(VLOOKUP("P2",Setup!$A$30:$B$36,2,FALSE())*VLOOKUP($G16,Setup!$A$40:$B$48,2,FALSE())*VLOOKUP($F16,Setup!$A$52:$B$55,2,FALSE()),0.5)))</f>
        <v>12</v>
      </c>
      <c r="M16" s="232">
        <f>IF(IFERROR(INDEX(Overrides!$F$49:$L$288,MATCH($A16&amp;$G16,Overrides!$C$49:$C$288,0),5),"")&lt;&gt;"",IFERROR(INDEX(Overrides!$F$49:$L$288,MATCH($A16&amp;$G16,Overrides!$C$49:$C$288,0),5),""),IF(IFERROR(INDEX(Overrides!$D$6:$J$45,MATCH($F16&amp;$G16,Overrides!$C$6:$C$45,0),5),"")&lt;&gt;"",IFERROR(INDEX(Overrides!$D$6:$J$45,MATCH($F16&amp;$G16,Overrides!$C$6:$C$45,0),5),""),MROUND(VLOOKUP("P3",Setup!$A$30:$B$36,2,FALSE())*VLOOKUP($G16,Setup!$A$40:$B$48,2,FALSE())*VLOOKUP($F16,Setup!$A$52:$B$55,2,FALSE()),0.5)))</f>
        <v>12</v>
      </c>
      <c r="N16" s="232">
        <f>IF(IFERROR(INDEX(Overrides!$F$49:$L$288,MATCH($A16&amp;$G16,Overrides!$C$49:$C$288,0),6),"")&lt;&gt;"",IFERROR(INDEX(Overrides!$F$49:$L$288,MATCH($A16&amp;$G16,Overrides!$C$49:$C$288,0),6),""),IF(IFERROR(INDEX(Overrides!$D$6:$J$45,MATCH($F16&amp;$G16,Overrides!$C$6:$C$45,0),6),"")&lt;&gt;"",IFERROR(INDEX(Overrides!$D$6:$J$45,MATCH($F16&amp;$G16,Overrides!$C$6:$C$45,0),6),""),MROUND(VLOOKUP("P4",Setup!$A$30:$B$36,2,FALSE())*VLOOKUP($G16,Setup!$A$40:$B$48,2,FALSE())*VLOOKUP($F16,Setup!$A$52:$B$55,2,FALSE()),0.5)))</f>
        <v>12</v>
      </c>
      <c r="O16" s="232">
        <f>IF(IFERROR(INDEX(Overrides!$F$49:$L$288,MATCH($A16&amp;$G16,Overrides!$C$49:$C$288,0),7),"")&lt;&gt;"",IFERROR(INDEX(Overrides!$F$49:$L$288,MATCH($A16&amp;$G16,Overrides!$C$49:$C$288,0),7),""),IF(IFERROR(INDEX(Overrides!$D$6:$J$45,MATCH($F16&amp;$G16,Overrides!$C$6:$C$45,0),7),"")&lt;&gt;"",IFERROR(INDEX(Overrides!$D$6:$J$45,MATCH($F16&amp;$G16,Overrides!$C$6:$C$45,0),7),""),MROUND(VLOOKUP("P5",Setup!$A$30:$B$36,2,FALSE())*VLOOKUP($G16,Setup!$A$40:$B$48,2,FALSE())*VLOOKUP($F16,Setup!$A$52:$B$55,2,FALSE()),0.5)))</f>
        <v>12</v>
      </c>
      <c r="P16" s="233">
        <f>SUMIFS(Inventory!$F$2:$F$38,Inventory!$I$2:$I$38,"P1+",Inventory!$E$2:$E$38,"&lt;&gt;West")+IF(UPPER($H16)="YES",SUMIFS(Inventory!$F$2:$F$38,Inventory!$I$2:$I$38,"P1+",Inventory!$E$2:$E$38,"West"),0)</f>
        <v>17</v>
      </c>
      <c r="Q16" s="233">
        <f>SUMIFS(Inventory!$F$2:$F$38,Inventory!$I$2:$I$38,"P1",Inventory!$E$2:$E$38,"&lt;&gt;West")+IF(UPPER($H16)="YES",SUMIFS(Inventory!$F$2:$F$38,Inventory!$I$2:$I$38,"P1",Inventory!$E$2:$E$38,"West"),0)</f>
        <v>119</v>
      </c>
      <c r="R16" s="233">
        <f>SUMIFS(Inventory!$F$2:$F$38,Inventory!$I$2:$I$38,"P2+",Inventory!$E$2:$E$38,"&lt;&gt;West")+IF(UPPER($H16)="YES",SUMIFS(Inventory!$F$2:$F$38,Inventory!$I$2:$I$38,"P2+",Inventory!$E$2:$E$38,"West"),0)</f>
        <v>34</v>
      </c>
      <c r="S16" s="233">
        <f>SUMIFS(Inventory!$F$2:$F$38,Inventory!$I$2:$I$38,"P2",Inventory!$E$2:$E$38,"&lt;&gt;West")+IF(UPPER($H16)="YES",SUMIFS(Inventory!$F$2:$F$38,Inventory!$I$2:$I$38,"P2",Inventory!$E$2:$E$38,"West"),0)</f>
        <v>298</v>
      </c>
      <c r="T16" s="233">
        <f>SUMIFS(Inventory!$F$2:$F$38,Inventory!$I$2:$I$38,"P3",Inventory!$E$2:$E$38,"&lt;&gt;West")+IF(UPPER($H16)="YES",SUMIFS(Inventory!$F$2:$F$38,Inventory!$I$2:$I$38,"P3",Inventory!$E$2:$E$38,"West"),0)</f>
        <v>724</v>
      </c>
      <c r="U16" s="233">
        <f>SUMIFS(Inventory!$F$2:$F$38,Inventory!$I$2:$I$38,"P4",Inventory!$E$2:$E$38,"&lt;&gt;West")+IF(UPPER($H16)="YES",SUMIFS(Inventory!$F$2:$F$38,Inventory!$I$2:$I$38,"P4",Inventory!$E$2:$E$38,"West"),0)</f>
        <v>350</v>
      </c>
      <c r="V16" s="233">
        <f>SUMIFS(Inventory!$F$2:$F$38,Inventory!$I$2:$I$38,"P5",Inventory!$E$2:$E$38,"&lt;&gt;West")+IF(UPPER($H16)="YES",SUMIFS(Inventory!$F$2:$F$38,Inventory!$I$2:$I$38,"P5",Inventory!$E$2:$E$38,"West"),0)</f>
        <v>614</v>
      </c>
      <c r="W16" s="233">
        <f t="shared" si="21"/>
        <v>2156</v>
      </c>
      <c r="X16" s="233">
        <f>IF(IFERROR(INDEX(Overrides!$F$292:$L$531,MATCH($A16&amp;$G16,Overrides!$C$292:$C$531,0),1),"")&lt;&gt;"",IFERROR(INDEX(Overrides!$F$292:$L$531,MATCH($A16&amp;$G16,Overrides!$C$292:$C$531,0),1),""),ROUND(P16*Setup!B$73*VLOOKUP($F16,Setup!$A$52:$C$55,3,FALSE()),0))</f>
        <v>0</v>
      </c>
      <c r="Y16" s="233">
        <f>IF(IFERROR(INDEX(Overrides!$F$292:$L$531,MATCH($A16&amp;$G16,Overrides!$C$292:$C$531,0),2),"")&lt;&gt;"",IFERROR(INDEX(Overrides!$F$292:$L$531,MATCH($A16&amp;$G16,Overrides!$C$292:$C$531,0),2),""),ROUND(Q16*Setup!C$73*VLOOKUP($F16,Setup!$A$52:$C$55,3,FALSE()),0))</f>
        <v>12</v>
      </c>
      <c r="Z16" s="233">
        <f>IF(IFERROR(INDEX(Overrides!$F$292:$L$531,MATCH($A16&amp;$G16,Overrides!$C$292:$C$531,0),3),"")&lt;&gt;"",IFERROR(INDEX(Overrides!$F$292:$L$531,MATCH($A16&amp;$G16,Overrides!$C$292:$C$531,0),3),""),ROUND(R16*Setup!D$73*VLOOKUP($F16,Setup!$A$52:$C$55,3,FALSE()),0))</f>
        <v>0</v>
      </c>
      <c r="AA16" s="233">
        <f>IF(IFERROR(INDEX(Overrides!$F$292:$L$531,MATCH($A16&amp;$G16,Overrides!$C$292:$C$531,0),4),"")&lt;&gt;"",IFERROR(INDEX(Overrides!$F$292:$L$531,MATCH($A16&amp;$G16,Overrides!$C$292:$C$531,0),4),""),ROUND(S16*Setup!E$73*VLOOKUP($F16,Setup!$A$52:$C$55,3,FALSE()),0))</f>
        <v>10</v>
      </c>
      <c r="AB16" s="233">
        <f>IF(IFERROR(INDEX(Overrides!$F$292:$L$531,MATCH($A16&amp;$G16,Overrides!$C$292:$C$531,0),5),"")&lt;&gt;"",IFERROR(INDEX(Overrides!$F$292:$L$531,MATCH($A16&amp;$G16,Overrides!$C$292:$C$531,0),5),""),ROUND(T16*Setup!F$73*VLOOKUP($F16,Setup!$A$52:$C$55,3,FALSE()),0))</f>
        <v>25</v>
      </c>
      <c r="AC16" s="233">
        <f>IF(IFERROR(INDEX(Overrides!$F$292:$L$531,MATCH($A16&amp;$G16,Overrides!$C$292:$C$531,0),6),"")&lt;&gt;"",IFERROR(INDEX(Overrides!$F$292:$L$531,MATCH($A16&amp;$G16,Overrides!$C$292:$C$531,0),6),""),ROUND(U16*Setup!G$73*VLOOKUP($F16,Setup!$A$52:$C$55,3,FALSE()),0))</f>
        <v>12</v>
      </c>
      <c r="AD16" s="233">
        <f>IF(IFERROR(INDEX(Overrides!$F$292:$L$531,MATCH($A16&amp;$G16,Overrides!$C$292:$C$531,0),7),"")&lt;&gt;"",IFERROR(INDEX(Overrides!$F$292:$L$531,MATCH($A16&amp;$G16,Overrides!$C$292:$C$531,0),7),""),ROUND(V16*Setup!H$73*VLOOKUP($F16,Setup!$A$52:$C$55,3,FALSE()),0))</f>
        <v>21</v>
      </c>
      <c r="AE16" s="233">
        <f t="shared" si="1"/>
        <v>80</v>
      </c>
      <c r="AF16" s="233">
        <f t="shared" si="2"/>
        <v>17</v>
      </c>
      <c r="AG16" s="233">
        <f t="shared" si="3"/>
        <v>107</v>
      </c>
      <c r="AH16" s="233">
        <f t="shared" si="4"/>
        <v>34</v>
      </c>
      <c r="AI16" s="233">
        <f t="shared" si="5"/>
        <v>288</v>
      </c>
      <c r="AJ16" s="233">
        <f t="shared" si="6"/>
        <v>699</v>
      </c>
      <c r="AK16" s="233">
        <f t="shared" si="7"/>
        <v>338</v>
      </c>
      <c r="AL16" s="233">
        <f t="shared" si="8"/>
        <v>593</v>
      </c>
      <c r="AM16" s="233">
        <f t="shared" si="9"/>
        <v>1563</v>
      </c>
      <c r="AN16" s="234">
        <f t="shared" si="22"/>
        <v>0</v>
      </c>
      <c r="AO16" s="234">
        <f t="shared" si="23"/>
        <v>144</v>
      </c>
      <c r="AP16" s="234">
        <f t="shared" si="24"/>
        <v>0</v>
      </c>
      <c r="AQ16" s="234">
        <f t="shared" si="25"/>
        <v>120</v>
      </c>
      <c r="AR16" s="234">
        <f t="shared" si="26"/>
        <v>300</v>
      </c>
      <c r="AS16" s="234">
        <f t="shared" si="27"/>
        <v>144</v>
      </c>
      <c r="AT16" s="234">
        <f t="shared" si="28"/>
        <v>252</v>
      </c>
      <c r="AU16" s="234">
        <f t="shared" si="17"/>
        <v>960</v>
      </c>
      <c r="AV16" s="167" t="str">
        <f>Setup!I4</f>
        <v>No</v>
      </c>
      <c r="AW16" s="167" t="str">
        <f>Setup!J4</f>
        <v>No</v>
      </c>
    </row>
    <row r="17" spans="1:49" ht="15" customHeight="1" x14ac:dyDescent="0.3">
      <c r="A17" s="167">
        <f>Setup!A4</f>
        <v>2</v>
      </c>
      <c r="B17" s="230">
        <f>Setup!B4</f>
        <v>46106</v>
      </c>
      <c r="C17" s="167" t="str">
        <f>Setup!C4</f>
        <v>Wednesday</v>
      </c>
      <c r="D17" s="167" t="str">
        <f>Setup!D4</f>
        <v>New York Cosmos</v>
      </c>
      <c r="E17" s="231">
        <f>Setup!E4</f>
        <v>0.79166666666666696</v>
      </c>
      <c r="F17" s="167" t="str">
        <f>Setup!F4</f>
        <v>D</v>
      </c>
      <c r="G17" s="167" t="s">
        <v>117</v>
      </c>
      <c r="H17" s="167" t="str">
        <f>Setup!H4</f>
        <v>No</v>
      </c>
      <c r="I17" s="232">
        <f>IF(IFERROR(INDEX(Overrides!$F$49:$L$288,MATCH($A17&amp;$G17,Overrides!$C$49:$C$288,0),1),"")&lt;&gt;"",IFERROR(INDEX(Overrides!$F$49:$L$288,MATCH($A17&amp;$G17,Overrides!$C$49:$C$288,0),1),""),IF(IFERROR(INDEX(Overrides!$D$6:$J$45,MATCH($F17&amp;$G17,Overrides!$C$6:$C$45,0),1),"")&lt;&gt;"",IFERROR(INDEX(Overrides!$D$6:$J$45,MATCH($F17&amp;$G17,Overrides!$C$6:$C$45,0),1),""),MROUND(VLOOKUP("P1+",Setup!$A$30:$B$36,2,FALSE())*VLOOKUP($G17,Setup!$A$40:$B$48,2,FALSE())*VLOOKUP($F17,Setup!$A$52:$B$55,2,FALSE()),0.5)))</f>
        <v>26</v>
      </c>
      <c r="J17" s="232">
        <f>IF(IFERROR(INDEX(Overrides!$F$49:$L$288,MATCH($A17&amp;$G17,Overrides!$C$49:$C$288,0),2),"")&lt;&gt;"",IFERROR(INDEX(Overrides!$F$49:$L$288,MATCH($A17&amp;$G17,Overrides!$C$49:$C$288,0),2),""),IF(IFERROR(INDEX(Overrides!$D$6:$J$45,MATCH($F17&amp;$G17,Overrides!$C$6:$C$45,0),2),"")&lt;&gt;"",IFERROR(INDEX(Overrides!$D$6:$J$45,MATCH($F17&amp;$G17,Overrides!$C$6:$C$45,0),2),""),MROUND(VLOOKUP("P1",Setup!$A$30:$B$36,2,FALSE())*VLOOKUP($G17,Setup!$A$40:$B$48,2,FALSE())*VLOOKUP($F17,Setup!$A$52:$B$55,2,FALSE()),0.5)))</f>
        <v>22</v>
      </c>
      <c r="K17" s="232">
        <f>IF(IFERROR(INDEX(Overrides!$F$49:$L$288,MATCH($A17&amp;$G17,Overrides!$C$49:$C$288,0),3),"")&lt;&gt;"",IFERROR(INDEX(Overrides!$F$49:$L$288,MATCH($A17&amp;$G17,Overrides!$C$49:$C$288,0),3),""),IF(IFERROR(INDEX(Overrides!$D$6:$J$45,MATCH($F17&amp;$G17,Overrides!$C$6:$C$45,0),3),"")&lt;&gt;"",IFERROR(INDEX(Overrides!$D$6:$J$45,MATCH($F17&amp;$G17,Overrides!$C$6:$C$45,0),3),""),MROUND(VLOOKUP("P2+",Setup!$A$30:$B$36,2,FALSE())*VLOOKUP($G17,Setup!$A$40:$B$48,2,FALSE())*VLOOKUP($F17,Setup!$A$52:$B$55,2,FALSE()),0.5)))</f>
        <v>19.5</v>
      </c>
      <c r="L17" s="232">
        <f>IF(IFERROR(INDEX(Overrides!$F$49:$L$288,MATCH($A17&amp;$G17,Overrides!$C$49:$C$288,0),4),"")&lt;&gt;"",IFERROR(INDEX(Overrides!$F$49:$L$288,MATCH($A17&amp;$G17,Overrides!$C$49:$C$288,0),4),""),IF(IFERROR(INDEX(Overrides!$D$6:$J$45,MATCH($F17&amp;$G17,Overrides!$C$6:$C$45,0),4),"")&lt;&gt;"",IFERROR(INDEX(Overrides!$D$6:$J$45,MATCH($F17&amp;$G17,Overrides!$C$6:$C$45,0),4),""),MROUND(VLOOKUP("P2",Setup!$A$30:$B$36,2,FALSE())*VLOOKUP($G17,Setup!$A$40:$B$48,2,FALSE())*VLOOKUP($F17,Setup!$A$52:$B$55,2,FALSE()),0.5)))</f>
        <v>15.5</v>
      </c>
      <c r="M17" s="232">
        <f>IF(IFERROR(INDEX(Overrides!$F$49:$L$288,MATCH($A17&amp;$G17,Overrides!$C$49:$C$288,0),5),"")&lt;&gt;"",IFERROR(INDEX(Overrides!$F$49:$L$288,MATCH($A17&amp;$G17,Overrides!$C$49:$C$288,0),5),""),IF(IFERROR(INDEX(Overrides!$D$6:$J$45,MATCH($F17&amp;$G17,Overrides!$C$6:$C$45,0),5),"")&lt;&gt;"",IFERROR(INDEX(Overrides!$D$6:$J$45,MATCH($F17&amp;$G17,Overrides!$C$6:$C$45,0),5),""),MROUND(VLOOKUP("P3",Setup!$A$30:$B$36,2,FALSE())*VLOOKUP($G17,Setup!$A$40:$B$48,2,FALSE())*VLOOKUP($F17,Setup!$A$52:$B$55,2,FALSE()),0.5)))</f>
        <v>9</v>
      </c>
      <c r="N17" s="232">
        <f>IF(IFERROR(INDEX(Overrides!$F$49:$L$288,MATCH($A17&amp;$G17,Overrides!$C$49:$C$288,0),6),"")&lt;&gt;"",IFERROR(INDEX(Overrides!$F$49:$L$288,MATCH($A17&amp;$G17,Overrides!$C$49:$C$288,0),6),""),IF(IFERROR(INDEX(Overrides!$D$6:$J$45,MATCH($F17&amp;$G17,Overrides!$C$6:$C$45,0),6),"")&lt;&gt;"",IFERROR(INDEX(Overrides!$D$6:$J$45,MATCH($F17&amp;$G17,Overrides!$C$6:$C$45,0),6),""),MROUND(VLOOKUP("P4",Setup!$A$30:$B$36,2,FALSE())*VLOOKUP($G17,Setup!$A$40:$B$48,2,FALSE())*VLOOKUP($F17,Setup!$A$52:$B$55,2,FALSE()),0.5)))</f>
        <v>6</v>
      </c>
      <c r="O17" s="232">
        <f>IF(IFERROR(INDEX(Overrides!$F$49:$L$288,MATCH($A17&amp;$G17,Overrides!$C$49:$C$288,0),7),"")&lt;&gt;"",IFERROR(INDEX(Overrides!$F$49:$L$288,MATCH($A17&amp;$G17,Overrides!$C$49:$C$288,0),7),""),IF(IFERROR(INDEX(Overrides!$D$6:$J$45,MATCH($F17&amp;$G17,Overrides!$C$6:$C$45,0),7),"")&lt;&gt;"",IFERROR(INDEX(Overrides!$D$6:$J$45,MATCH($F17&amp;$G17,Overrides!$C$6:$C$45,0),7),""),MROUND(VLOOKUP("P5",Setup!$A$30:$B$36,2,FALSE())*VLOOKUP($G17,Setup!$A$40:$B$48,2,FALSE())*VLOOKUP($F17,Setup!$A$52:$B$55,2,FALSE()),0.5)))</f>
        <v>5</v>
      </c>
      <c r="P17" s="233">
        <f>SUMIFS(Inventory!$F$2:$F$38,Inventory!$I$2:$I$38,"P1+",Inventory!$E$2:$E$38,"&lt;&gt;West")+IF(UPPER($H17)="YES",SUMIFS(Inventory!$F$2:$F$38,Inventory!$I$2:$I$38,"P1+",Inventory!$E$2:$E$38,"West"),0)</f>
        <v>17</v>
      </c>
      <c r="Q17" s="233">
        <f>SUMIFS(Inventory!$F$2:$F$38,Inventory!$I$2:$I$38,"P1",Inventory!$E$2:$E$38,"&lt;&gt;West")+IF(UPPER($H17)="YES",SUMIFS(Inventory!$F$2:$F$38,Inventory!$I$2:$I$38,"P1",Inventory!$E$2:$E$38,"West"),0)</f>
        <v>119</v>
      </c>
      <c r="R17" s="233">
        <f>SUMIFS(Inventory!$F$2:$F$38,Inventory!$I$2:$I$38,"P2+",Inventory!$E$2:$E$38,"&lt;&gt;West")+IF(UPPER($H17)="YES",SUMIFS(Inventory!$F$2:$F$38,Inventory!$I$2:$I$38,"P2+",Inventory!$E$2:$E$38,"West"),0)</f>
        <v>34</v>
      </c>
      <c r="S17" s="233">
        <f>SUMIFS(Inventory!$F$2:$F$38,Inventory!$I$2:$I$38,"P2",Inventory!$E$2:$E$38,"&lt;&gt;West")+IF(UPPER($H17)="YES",SUMIFS(Inventory!$F$2:$F$38,Inventory!$I$2:$I$38,"P2",Inventory!$E$2:$E$38,"West"),0)</f>
        <v>298</v>
      </c>
      <c r="T17" s="233">
        <f>SUMIFS(Inventory!$F$2:$F$38,Inventory!$I$2:$I$38,"P3",Inventory!$E$2:$E$38,"&lt;&gt;West")+IF(UPPER($H17)="YES",SUMIFS(Inventory!$F$2:$F$38,Inventory!$I$2:$I$38,"P3",Inventory!$E$2:$E$38,"West"),0)</f>
        <v>724</v>
      </c>
      <c r="U17" s="233">
        <f>SUMIFS(Inventory!$F$2:$F$38,Inventory!$I$2:$I$38,"P4",Inventory!$E$2:$E$38,"&lt;&gt;West")+IF(UPPER($H17)="YES",SUMIFS(Inventory!$F$2:$F$38,Inventory!$I$2:$I$38,"P4",Inventory!$E$2:$E$38,"West"),0)</f>
        <v>350</v>
      </c>
      <c r="V17" s="233">
        <f>SUMIFS(Inventory!$F$2:$F$38,Inventory!$I$2:$I$38,"P5",Inventory!$E$2:$E$38,"&lt;&gt;West")+IF(UPPER($H17)="YES",SUMIFS(Inventory!$F$2:$F$38,Inventory!$I$2:$I$38,"P5",Inventory!$E$2:$E$38,"West"),0)</f>
        <v>614</v>
      </c>
      <c r="W17" s="233">
        <f t="shared" si="21"/>
        <v>2156</v>
      </c>
      <c r="X17" s="233">
        <f>IF(IFERROR(INDEX(Overrides!$F$292:$L$531,MATCH($A17&amp;$G17,Overrides!$C$292:$C$531,0),1),"")&lt;&gt;"",IFERROR(INDEX(Overrides!$F$292:$L$531,MATCH($A17&amp;$G17,Overrides!$C$292:$C$531,0),1),""),ROUND(P17*Setup!B$74*VLOOKUP($F17,Setup!$A$52:$C$55,3,FALSE()),0))</f>
        <v>0</v>
      </c>
      <c r="Y17" s="233">
        <f>IF(IFERROR(INDEX(Overrides!$F$292:$L$531,MATCH($A17&amp;$G17,Overrides!$C$292:$C$531,0),2),"")&lt;&gt;"",IFERROR(INDEX(Overrides!$F$292:$L$531,MATCH($A17&amp;$G17,Overrides!$C$292:$C$531,0),2),""),ROUND(Q17*Setup!C$74*VLOOKUP($F17,Setup!$A$52:$C$55,3,FALSE()),0))</f>
        <v>0</v>
      </c>
      <c r="Z17" s="233">
        <f>IF(IFERROR(INDEX(Overrides!$F$292:$L$531,MATCH($A17&amp;$G17,Overrides!$C$292:$C$531,0),3),"")&lt;&gt;"",IFERROR(INDEX(Overrides!$F$292:$L$531,MATCH($A17&amp;$G17,Overrides!$C$292:$C$531,0),3),""),ROUND(R17*Setup!D$74*VLOOKUP($F17,Setup!$A$52:$C$55,3,FALSE()),0))</f>
        <v>0</v>
      </c>
      <c r="AA17" s="233">
        <f>IF(IFERROR(INDEX(Overrides!$F$292:$L$531,MATCH($A17&amp;$G17,Overrides!$C$292:$C$531,0),4),"")&lt;&gt;"",IFERROR(INDEX(Overrides!$F$292:$L$531,MATCH($A17&amp;$G17,Overrides!$C$292:$C$531,0),4),""),ROUND(S17*Setup!E$74*VLOOKUP($F17,Setup!$A$52:$C$55,3,FALSE()),0))</f>
        <v>0</v>
      </c>
      <c r="AB17" s="233">
        <f>IF(IFERROR(INDEX(Overrides!$F$292:$L$531,MATCH($A17&amp;$G17,Overrides!$C$292:$C$531,0),5),"")&lt;&gt;"",IFERROR(INDEX(Overrides!$F$292:$L$531,MATCH($A17&amp;$G17,Overrides!$C$292:$C$531,0),5),""),ROUND(T17*Setup!F$74*VLOOKUP($F17,Setup!$A$52:$C$55,3,FALSE()),0))</f>
        <v>0</v>
      </c>
      <c r="AC17" s="233">
        <f>IF(IFERROR(INDEX(Overrides!$F$292:$L$531,MATCH($A17&amp;$G17,Overrides!$C$292:$C$531,0),6),"")&lt;&gt;"",IFERROR(INDEX(Overrides!$F$292:$L$531,MATCH($A17&amp;$G17,Overrides!$C$292:$C$531,0),6),""),ROUND(U17*Setup!G$74*VLOOKUP($F17,Setup!$A$52:$C$55,3,FALSE()),0))</f>
        <v>0</v>
      </c>
      <c r="AD17" s="233">
        <f>IF(IFERROR(INDEX(Overrides!$F$292:$L$531,MATCH($A17&amp;$G17,Overrides!$C$292:$C$531,0),7),"")&lt;&gt;"",IFERROR(INDEX(Overrides!$F$292:$L$531,MATCH($A17&amp;$G17,Overrides!$C$292:$C$531,0),7),""),ROUND(V17*Setup!H$74*VLOOKUP($F17,Setup!$A$52:$C$55,3,FALSE()),0))</f>
        <v>0</v>
      </c>
      <c r="AE17" s="233">
        <f t="shared" si="1"/>
        <v>0</v>
      </c>
      <c r="AF17" s="233">
        <f t="shared" si="2"/>
        <v>17</v>
      </c>
      <c r="AG17" s="233">
        <f t="shared" si="3"/>
        <v>119</v>
      </c>
      <c r="AH17" s="233">
        <f t="shared" si="4"/>
        <v>34</v>
      </c>
      <c r="AI17" s="233">
        <f t="shared" si="5"/>
        <v>298</v>
      </c>
      <c r="AJ17" s="233">
        <f t="shared" si="6"/>
        <v>724</v>
      </c>
      <c r="AK17" s="233">
        <f t="shared" si="7"/>
        <v>350</v>
      </c>
      <c r="AL17" s="233">
        <f t="shared" si="8"/>
        <v>614</v>
      </c>
      <c r="AM17" s="233">
        <f t="shared" si="9"/>
        <v>1542</v>
      </c>
      <c r="AN17" s="234">
        <f t="shared" si="22"/>
        <v>0</v>
      </c>
      <c r="AO17" s="234">
        <f t="shared" si="23"/>
        <v>0</v>
      </c>
      <c r="AP17" s="234">
        <f t="shared" si="24"/>
        <v>0</v>
      </c>
      <c r="AQ17" s="234">
        <f t="shared" si="25"/>
        <v>0</v>
      </c>
      <c r="AR17" s="234">
        <f t="shared" si="26"/>
        <v>0</v>
      </c>
      <c r="AS17" s="234">
        <f t="shared" si="27"/>
        <v>0</v>
      </c>
      <c r="AT17" s="234">
        <f t="shared" si="28"/>
        <v>0</v>
      </c>
      <c r="AU17" s="234">
        <f t="shared" si="17"/>
        <v>0</v>
      </c>
      <c r="AV17" s="167" t="str">
        <f>Setup!I4</f>
        <v>No</v>
      </c>
      <c r="AW17" s="167" t="str">
        <f>Setup!J4</f>
        <v>No</v>
      </c>
    </row>
    <row r="18" spans="1:49" ht="15" customHeight="1" x14ac:dyDescent="0.3">
      <c r="A18" s="167">
        <f>Setup!A4</f>
        <v>2</v>
      </c>
      <c r="B18" s="230">
        <f>Setup!B4</f>
        <v>46106</v>
      </c>
      <c r="C18" s="167" t="str">
        <f>Setup!C4</f>
        <v>Wednesday</v>
      </c>
      <c r="D18" s="167" t="str">
        <f>Setup!D4</f>
        <v>New York Cosmos</v>
      </c>
      <c r="E18" s="231">
        <f>Setup!E4</f>
        <v>0.79166666666666696</v>
      </c>
      <c r="F18" s="167" t="str">
        <f>Setup!F4</f>
        <v>D</v>
      </c>
      <c r="G18" s="167" t="s">
        <v>119</v>
      </c>
      <c r="H18" s="167" t="str">
        <f>Setup!H4</f>
        <v>No</v>
      </c>
      <c r="I18" s="232">
        <f>IF(IFERROR(INDEX(Overrides!$F$49:$L$288,MATCH($A18&amp;$G18,Overrides!$C$49:$C$288,0),1),"")&lt;&gt;"",IFERROR(INDEX(Overrides!$F$49:$L$288,MATCH($A18&amp;$G18,Overrides!$C$49:$C$288,0),1),""),IF(IFERROR(INDEX(Overrides!$D$6:$J$45,MATCH($F18&amp;$G18,Overrides!$C$6:$C$45,0),1),"")&lt;&gt;"",IFERROR(INDEX(Overrides!$D$6:$J$45,MATCH($F18&amp;$G18,Overrides!$C$6:$C$45,0),1),""),MROUND(VLOOKUP("P1+",Setup!$A$30:$B$36,2,FALSE())*VLOOKUP($G18,Setup!$A$40:$B$48,2,FALSE())*VLOOKUP($F18,Setup!$A$52:$B$55,2,FALSE()),0.5)))</f>
        <v>0</v>
      </c>
      <c r="J18" s="232">
        <f>IF(IFERROR(INDEX(Overrides!$F$49:$L$288,MATCH($A18&amp;$G18,Overrides!$C$49:$C$288,0),2),"")&lt;&gt;"",IFERROR(INDEX(Overrides!$F$49:$L$288,MATCH($A18&amp;$G18,Overrides!$C$49:$C$288,0),2),""),IF(IFERROR(INDEX(Overrides!$D$6:$J$45,MATCH($F18&amp;$G18,Overrides!$C$6:$C$45,0),2),"")&lt;&gt;"",IFERROR(INDEX(Overrides!$D$6:$J$45,MATCH($F18&amp;$G18,Overrides!$C$6:$C$45,0),2),""),MROUND(VLOOKUP("P1",Setup!$A$30:$B$36,2,FALSE())*VLOOKUP($G18,Setup!$A$40:$B$48,2,FALSE())*VLOOKUP($F18,Setup!$A$52:$B$55,2,FALSE()),0.5)))</f>
        <v>0</v>
      </c>
      <c r="K18" s="232">
        <f>IF(IFERROR(INDEX(Overrides!$F$49:$L$288,MATCH($A18&amp;$G18,Overrides!$C$49:$C$288,0),3),"")&lt;&gt;"",IFERROR(INDEX(Overrides!$F$49:$L$288,MATCH($A18&amp;$G18,Overrides!$C$49:$C$288,0),3),""),IF(IFERROR(INDEX(Overrides!$D$6:$J$45,MATCH($F18&amp;$G18,Overrides!$C$6:$C$45,0),3),"")&lt;&gt;"",IFERROR(INDEX(Overrides!$D$6:$J$45,MATCH($F18&amp;$G18,Overrides!$C$6:$C$45,0),3),""),MROUND(VLOOKUP("P2+",Setup!$A$30:$B$36,2,FALSE())*VLOOKUP($G18,Setup!$A$40:$B$48,2,FALSE())*VLOOKUP($F18,Setup!$A$52:$B$55,2,FALSE()),0.5)))</f>
        <v>0</v>
      </c>
      <c r="L18" s="232">
        <f>IF(IFERROR(INDEX(Overrides!$F$49:$L$288,MATCH($A18&amp;$G18,Overrides!$C$49:$C$288,0),4),"")&lt;&gt;"",IFERROR(INDEX(Overrides!$F$49:$L$288,MATCH($A18&amp;$G18,Overrides!$C$49:$C$288,0),4),""),IF(IFERROR(INDEX(Overrides!$D$6:$J$45,MATCH($F18&amp;$G18,Overrides!$C$6:$C$45,0),4),"")&lt;&gt;"",IFERROR(INDEX(Overrides!$D$6:$J$45,MATCH($F18&amp;$G18,Overrides!$C$6:$C$45,0),4),""),MROUND(VLOOKUP("P2",Setup!$A$30:$B$36,2,FALSE())*VLOOKUP($G18,Setup!$A$40:$B$48,2,FALSE())*VLOOKUP($F18,Setup!$A$52:$B$55,2,FALSE()),0.5)))</f>
        <v>0</v>
      </c>
      <c r="M18" s="232">
        <f>IF(IFERROR(INDEX(Overrides!$F$49:$L$288,MATCH($A18&amp;$G18,Overrides!$C$49:$C$288,0),5),"")&lt;&gt;"",IFERROR(INDEX(Overrides!$F$49:$L$288,MATCH($A18&amp;$G18,Overrides!$C$49:$C$288,0),5),""),IF(IFERROR(INDEX(Overrides!$D$6:$J$45,MATCH($F18&amp;$G18,Overrides!$C$6:$C$45,0),5),"")&lt;&gt;"",IFERROR(INDEX(Overrides!$D$6:$J$45,MATCH($F18&amp;$G18,Overrides!$C$6:$C$45,0),5),""),MROUND(VLOOKUP("P3",Setup!$A$30:$B$36,2,FALSE())*VLOOKUP($G18,Setup!$A$40:$B$48,2,FALSE())*VLOOKUP($F18,Setup!$A$52:$B$55,2,FALSE()),0.5)))</f>
        <v>0</v>
      </c>
      <c r="N18" s="232">
        <f>IF(IFERROR(INDEX(Overrides!$F$49:$L$288,MATCH($A18&amp;$G18,Overrides!$C$49:$C$288,0),6),"")&lt;&gt;"",IFERROR(INDEX(Overrides!$F$49:$L$288,MATCH($A18&amp;$G18,Overrides!$C$49:$C$288,0),6),""),IF(IFERROR(INDEX(Overrides!$D$6:$J$45,MATCH($F18&amp;$G18,Overrides!$C$6:$C$45,0),6),"")&lt;&gt;"",IFERROR(INDEX(Overrides!$D$6:$J$45,MATCH($F18&amp;$G18,Overrides!$C$6:$C$45,0),6),""),MROUND(VLOOKUP("P4",Setup!$A$30:$B$36,2,FALSE())*VLOOKUP($G18,Setup!$A$40:$B$48,2,FALSE())*VLOOKUP($F18,Setup!$A$52:$B$55,2,FALSE()),0.5)))</f>
        <v>0</v>
      </c>
      <c r="O18" s="232">
        <f>IF(IFERROR(INDEX(Overrides!$F$49:$L$288,MATCH($A18&amp;$G18,Overrides!$C$49:$C$288,0),7),"")&lt;&gt;"",IFERROR(INDEX(Overrides!$F$49:$L$288,MATCH($A18&amp;$G18,Overrides!$C$49:$C$288,0),7),""),IF(IFERROR(INDEX(Overrides!$D$6:$J$45,MATCH($F18&amp;$G18,Overrides!$C$6:$C$45,0),7),"")&lt;&gt;"",IFERROR(INDEX(Overrides!$D$6:$J$45,MATCH($F18&amp;$G18,Overrides!$C$6:$C$45,0),7),""),MROUND(VLOOKUP("P5",Setup!$A$30:$B$36,2,FALSE())*VLOOKUP($G18,Setup!$A$40:$B$48,2,FALSE())*VLOOKUP($F18,Setup!$A$52:$B$55,2,FALSE()),0.5)))</f>
        <v>0</v>
      </c>
      <c r="P18" s="233">
        <f>SUMIFS(Inventory!$F$2:$F$38,Inventory!$I$2:$I$38,"P1+",Inventory!$E$2:$E$38,"&lt;&gt;West")+IF(UPPER($H18)="YES",SUMIFS(Inventory!$F$2:$F$38,Inventory!$I$2:$I$38,"P1+",Inventory!$E$2:$E$38,"West"),0)</f>
        <v>17</v>
      </c>
      <c r="Q18" s="233">
        <f>SUMIFS(Inventory!$F$2:$F$38,Inventory!$I$2:$I$38,"P1",Inventory!$E$2:$E$38,"&lt;&gt;West")+IF(UPPER($H18)="YES",SUMIFS(Inventory!$F$2:$F$38,Inventory!$I$2:$I$38,"P1",Inventory!$E$2:$E$38,"West"),0)</f>
        <v>119</v>
      </c>
      <c r="R18" s="233">
        <f>SUMIFS(Inventory!$F$2:$F$38,Inventory!$I$2:$I$38,"P2+",Inventory!$E$2:$E$38,"&lt;&gt;West")+IF(UPPER($H18)="YES",SUMIFS(Inventory!$F$2:$F$38,Inventory!$I$2:$I$38,"P2+",Inventory!$E$2:$E$38,"West"),0)</f>
        <v>34</v>
      </c>
      <c r="S18" s="233">
        <f>SUMIFS(Inventory!$F$2:$F$38,Inventory!$I$2:$I$38,"P2",Inventory!$E$2:$E$38,"&lt;&gt;West")+IF(UPPER($H18)="YES",SUMIFS(Inventory!$F$2:$F$38,Inventory!$I$2:$I$38,"P2",Inventory!$E$2:$E$38,"West"),0)</f>
        <v>298</v>
      </c>
      <c r="T18" s="233">
        <f>SUMIFS(Inventory!$F$2:$F$38,Inventory!$I$2:$I$38,"P3",Inventory!$E$2:$E$38,"&lt;&gt;West")+IF(UPPER($H18)="YES",SUMIFS(Inventory!$F$2:$F$38,Inventory!$I$2:$I$38,"P3",Inventory!$E$2:$E$38,"West"),0)</f>
        <v>724</v>
      </c>
      <c r="U18" s="233">
        <f>SUMIFS(Inventory!$F$2:$F$38,Inventory!$I$2:$I$38,"P4",Inventory!$E$2:$E$38,"&lt;&gt;West")+IF(UPPER($H18)="YES",SUMIFS(Inventory!$F$2:$F$38,Inventory!$I$2:$I$38,"P4",Inventory!$E$2:$E$38,"West"),0)</f>
        <v>350</v>
      </c>
      <c r="V18" s="233">
        <f>SUMIFS(Inventory!$F$2:$F$38,Inventory!$I$2:$I$38,"P5",Inventory!$E$2:$E$38,"&lt;&gt;West")+IF(UPPER($H18)="YES",SUMIFS(Inventory!$F$2:$F$38,Inventory!$I$2:$I$38,"P5",Inventory!$E$2:$E$38,"West"),0)</f>
        <v>614</v>
      </c>
      <c r="W18" s="233">
        <f t="shared" si="21"/>
        <v>2156</v>
      </c>
      <c r="X18" s="233">
        <f>IF(IFERROR(INDEX(Overrides!$F$292:$L$531,MATCH($A18&amp;$G18,Overrides!$C$292:$C$531,0),1),"")&lt;&gt;"",IFERROR(INDEX(Overrides!$F$292:$L$531,MATCH($A18&amp;$G18,Overrides!$C$292:$C$531,0),1),""),ROUND(P18*Setup!B$75*VLOOKUP($F18,Setup!$A$52:$C$55,3,FALSE()),0))</f>
        <v>0</v>
      </c>
      <c r="Y18" s="233">
        <f>IF(IFERROR(INDEX(Overrides!$F$292:$L$531,MATCH($A18&amp;$G18,Overrides!$C$292:$C$531,0),2),"")&lt;&gt;"",IFERROR(INDEX(Overrides!$F$292:$L$531,MATCH($A18&amp;$G18,Overrides!$C$292:$C$531,0),2),""),ROUND(Q18*Setup!C$75*VLOOKUP($F18,Setup!$A$52:$C$55,3,FALSE()),0))</f>
        <v>0</v>
      </c>
      <c r="Z18" s="233">
        <f>IF(IFERROR(INDEX(Overrides!$F$292:$L$531,MATCH($A18&amp;$G18,Overrides!$C$292:$C$531,0),3),"")&lt;&gt;"",IFERROR(INDEX(Overrides!$F$292:$L$531,MATCH($A18&amp;$G18,Overrides!$C$292:$C$531,0),3),""),ROUND(R18*Setup!D$75*VLOOKUP($F18,Setup!$A$52:$C$55,3,FALSE()),0))</f>
        <v>0</v>
      </c>
      <c r="AA18" s="233">
        <f>IF(IFERROR(INDEX(Overrides!$F$292:$L$531,MATCH($A18&amp;$G18,Overrides!$C$292:$C$531,0),4),"")&lt;&gt;"",IFERROR(INDEX(Overrides!$F$292:$L$531,MATCH($A18&amp;$G18,Overrides!$C$292:$C$531,0),4),""),ROUND(S18*Setup!E$75*VLOOKUP($F18,Setup!$A$52:$C$55,3,FALSE()),0))</f>
        <v>0</v>
      </c>
      <c r="AB18" s="233">
        <f>IF(IFERROR(INDEX(Overrides!$F$292:$L$531,MATCH($A18&amp;$G18,Overrides!$C$292:$C$531,0),5),"")&lt;&gt;"",IFERROR(INDEX(Overrides!$F$292:$L$531,MATCH($A18&amp;$G18,Overrides!$C$292:$C$531,0),5),""),ROUND(T18*Setup!F$75*VLOOKUP($F18,Setup!$A$52:$C$55,3,FALSE()),0))</f>
        <v>0</v>
      </c>
      <c r="AC18" s="233">
        <f>IF(IFERROR(INDEX(Overrides!$F$292:$L$531,MATCH($A18&amp;$G18,Overrides!$C$292:$C$531,0),6),"")&lt;&gt;"",IFERROR(INDEX(Overrides!$F$292:$L$531,MATCH($A18&amp;$G18,Overrides!$C$292:$C$531,0),6),""),ROUND(U18*Setup!G$75*VLOOKUP($F18,Setup!$A$52:$C$55,3,FALSE()),0))</f>
        <v>0</v>
      </c>
      <c r="AD18" s="233">
        <f>IF(IFERROR(INDEX(Overrides!$F$292:$L$531,MATCH($A18&amp;$G18,Overrides!$C$292:$C$531,0),7),"")&lt;&gt;"",IFERROR(INDEX(Overrides!$F$292:$L$531,MATCH($A18&amp;$G18,Overrides!$C$292:$C$531,0),7),""),ROUND(V18*Setup!H$75*VLOOKUP($F18,Setup!$A$52:$C$55,3,FALSE()),0))</f>
        <v>0</v>
      </c>
      <c r="AE18" s="233">
        <f t="shared" si="1"/>
        <v>0</v>
      </c>
      <c r="AF18" s="233">
        <f t="shared" si="2"/>
        <v>17</v>
      </c>
      <c r="AG18" s="233">
        <f t="shared" si="3"/>
        <v>119</v>
      </c>
      <c r="AH18" s="233">
        <f t="shared" si="4"/>
        <v>34</v>
      </c>
      <c r="AI18" s="233">
        <f t="shared" si="5"/>
        <v>298</v>
      </c>
      <c r="AJ18" s="233">
        <f t="shared" si="6"/>
        <v>724</v>
      </c>
      <c r="AK18" s="233">
        <f t="shared" si="7"/>
        <v>350</v>
      </c>
      <c r="AL18" s="233">
        <f t="shared" si="8"/>
        <v>614</v>
      </c>
      <c r="AM18" s="233">
        <f t="shared" si="9"/>
        <v>1542</v>
      </c>
      <c r="AN18" s="234">
        <f t="shared" si="22"/>
        <v>0</v>
      </c>
      <c r="AO18" s="234">
        <f t="shared" si="23"/>
        <v>0</v>
      </c>
      <c r="AP18" s="234">
        <f t="shared" si="24"/>
        <v>0</v>
      </c>
      <c r="AQ18" s="234">
        <f t="shared" si="25"/>
        <v>0</v>
      </c>
      <c r="AR18" s="234">
        <f t="shared" si="26"/>
        <v>0</v>
      </c>
      <c r="AS18" s="234">
        <f t="shared" si="27"/>
        <v>0</v>
      </c>
      <c r="AT18" s="234">
        <f t="shared" si="28"/>
        <v>0</v>
      </c>
      <c r="AU18" s="234">
        <f t="shared" si="17"/>
        <v>0</v>
      </c>
      <c r="AV18" s="167" t="str">
        <f>Setup!I4</f>
        <v>No</v>
      </c>
      <c r="AW18" s="167" t="str">
        <f>Setup!J4</f>
        <v>No</v>
      </c>
    </row>
    <row r="19" spans="1:49" ht="15" customHeight="1" x14ac:dyDescent="0.3">
      <c r="A19" s="167">
        <f>Setup!A4</f>
        <v>2</v>
      </c>
      <c r="B19" s="230">
        <f>Setup!B4</f>
        <v>46106</v>
      </c>
      <c r="C19" s="167" t="str">
        <f>Setup!C4</f>
        <v>Wednesday</v>
      </c>
      <c r="D19" s="167" t="str">
        <f>Setup!D4</f>
        <v>New York Cosmos</v>
      </c>
      <c r="E19" s="231">
        <f>Setup!E4</f>
        <v>0.79166666666666696</v>
      </c>
      <c r="F19" s="167" t="str">
        <f>Setup!F4</f>
        <v>D</v>
      </c>
      <c r="G19" s="167" t="s">
        <v>121</v>
      </c>
      <c r="H19" s="167" t="str">
        <f>Setup!H4</f>
        <v>No</v>
      </c>
      <c r="I19" s="232">
        <f>IF(IFERROR(INDEX(Overrides!$F$49:$L$288,MATCH($A19&amp;$G19,Overrides!$C$49:$C$288,0),1),"")&lt;&gt;"",IFERROR(INDEX(Overrides!$F$49:$L$288,MATCH($A19&amp;$G19,Overrides!$C$49:$C$288,0),1),""),IF(IFERROR(INDEX(Overrides!$D$6:$J$45,MATCH($F19&amp;$G19,Overrides!$C$6:$C$45,0),1),"")&lt;&gt;"",IFERROR(INDEX(Overrides!$D$6:$J$45,MATCH($F19&amp;$G19,Overrides!$C$6:$C$45,0),1),""),MROUND(VLOOKUP("P1+",Setup!$A$30:$B$36,2,FALSE())*VLOOKUP($G19,Setup!$A$40:$B$48,2,FALSE())*VLOOKUP($F19,Setup!$A$52:$B$55,2,FALSE()),0.5)))</f>
        <v>0</v>
      </c>
      <c r="J19" s="232">
        <f>IF(IFERROR(INDEX(Overrides!$F$49:$L$288,MATCH($A19&amp;$G19,Overrides!$C$49:$C$288,0),2),"")&lt;&gt;"",IFERROR(INDEX(Overrides!$F$49:$L$288,MATCH($A19&amp;$G19,Overrides!$C$49:$C$288,0),2),""),IF(IFERROR(INDEX(Overrides!$D$6:$J$45,MATCH($F19&amp;$G19,Overrides!$C$6:$C$45,0),2),"")&lt;&gt;"",IFERROR(INDEX(Overrides!$D$6:$J$45,MATCH($F19&amp;$G19,Overrides!$C$6:$C$45,0),2),""),MROUND(VLOOKUP("P1",Setup!$A$30:$B$36,2,FALSE())*VLOOKUP($G19,Setup!$A$40:$B$48,2,FALSE())*VLOOKUP($F19,Setup!$A$52:$B$55,2,FALSE()),0.5)))</f>
        <v>0</v>
      </c>
      <c r="K19" s="232">
        <f>IF(IFERROR(INDEX(Overrides!$F$49:$L$288,MATCH($A19&amp;$G19,Overrides!$C$49:$C$288,0),3),"")&lt;&gt;"",IFERROR(INDEX(Overrides!$F$49:$L$288,MATCH($A19&amp;$G19,Overrides!$C$49:$C$288,0),3),""),IF(IFERROR(INDEX(Overrides!$D$6:$J$45,MATCH($F19&amp;$G19,Overrides!$C$6:$C$45,0),3),"")&lt;&gt;"",IFERROR(INDEX(Overrides!$D$6:$J$45,MATCH($F19&amp;$G19,Overrides!$C$6:$C$45,0),3),""),MROUND(VLOOKUP("P2+",Setup!$A$30:$B$36,2,FALSE())*VLOOKUP($G19,Setup!$A$40:$B$48,2,FALSE())*VLOOKUP($F19,Setup!$A$52:$B$55,2,FALSE()),0.5)))</f>
        <v>0</v>
      </c>
      <c r="L19" s="232">
        <f>IF(IFERROR(INDEX(Overrides!$F$49:$L$288,MATCH($A19&amp;$G19,Overrides!$C$49:$C$288,0),4),"")&lt;&gt;"",IFERROR(INDEX(Overrides!$F$49:$L$288,MATCH($A19&amp;$G19,Overrides!$C$49:$C$288,0),4),""),IF(IFERROR(INDEX(Overrides!$D$6:$J$45,MATCH($F19&amp;$G19,Overrides!$C$6:$C$45,0),4),"")&lt;&gt;"",IFERROR(INDEX(Overrides!$D$6:$J$45,MATCH($F19&amp;$G19,Overrides!$C$6:$C$45,0),4),""),MROUND(VLOOKUP("P2",Setup!$A$30:$B$36,2,FALSE())*VLOOKUP($G19,Setup!$A$40:$B$48,2,FALSE())*VLOOKUP($F19,Setup!$A$52:$B$55,2,FALSE()),0.5)))</f>
        <v>0</v>
      </c>
      <c r="M19" s="232">
        <f>IF(IFERROR(INDEX(Overrides!$F$49:$L$288,MATCH($A19&amp;$G19,Overrides!$C$49:$C$288,0),5),"")&lt;&gt;"",IFERROR(INDEX(Overrides!$F$49:$L$288,MATCH($A19&amp;$G19,Overrides!$C$49:$C$288,0),5),""),IF(IFERROR(INDEX(Overrides!$D$6:$J$45,MATCH($F19&amp;$G19,Overrides!$C$6:$C$45,0),5),"")&lt;&gt;"",IFERROR(INDEX(Overrides!$D$6:$J$45,MATCH($F19&amp;$G19,Overrides!$C$6:$C$45,0),5),""),MROUND(VLOOKUP("P3",Setup!$A$30:$B$36,2,FALSE())*VLOOKUP($G19,Setup!$A$40:$B$48,2,FALSE())*VLOOKUP($F19,Setup!$A$52:$B$55,2,FALSE()),0.5)))</f>
        <v>0</v>
      </c>
      <c r="N19" s="232">
        <f>IF(IFERROR(INDEX(Overrides!$F$49:$L$288,MATCH($A19&amp;$G19,Overrides!$C$49:$C$288,0),6),"")&lt;&gt;"",IFERROR(INDEX(Overrides!$F$49:$L$288,MATCH($A19&amp;$G19,Overrides!$C$49:$C$288,0),6),""),IF(IFERROR(INDEX(Overrides!$D$6:$J$45,MATCH($F19&amp;$G19,Overrides!$C$6:$C$45,0),6),"")&lt;&gt;"",IFERROR(INDEX(Overrides!$D$6:$J$45,MATCH($F19&amp;$G19,Overrides!$C$6:$C$45,0),6),""),MROUND(VLOOKUP("P4",Setup!$A$30:$B$36,2,FALSE())*VLOOKUP($G19,Setup!$A$40:$B$48,2,FALSE())*VLOOKUP($F19,Setup!$A$52:$B$55,2,FALSE()),0.5)))</f>
        <v>0</v>
      </c>
      <c r="O19" s="232">
        <f>IF(IFERROR(INDEX(Overrides!$F$49:$L$288,MATCH($A19&amp;$G19,Overrides!$C$49:$C$288,0),7),"")&lt;&gt;"",IFERROR(INDEX(Overrides!$F$49:$L$288,MATCH($A19&amp;$G19,Overrides!$C$49:$C$288,0),7),""),IF(IFERROR(INDEX(Overrides!$D$6:$J$45,MATCH($F19&amp;$G19,Overrides!$C$6:$C$45,0),7),"")&lt;&gt;"",IFERROR(INDEX(Overrides!$D$6:$J$45,MATCH($F19&amp;$G19,Overrides!$C$6:$C$45,0),7),""),MROUND(VLOOKUP("P5",Setup!$A$30:$B$36,2,FALSE())*VLOOKUP($G19,Setup!$A$40:$B$48,2,FALSE())*VLOOKUP($F19,Setup!$A$52:$B$55,2,FALSE()),0.5)))</f>
        <v>0</v>
      </c>
      <c r="P19" s="233">
        <f>SUMIFS(Inventory!$F$2:$F$38,Inventory!$I$2:$I$38,"P1+",Inventory!$E$2:$E$38,"&lt;&gt;West")+IF(UPPER($H19)="YES",SUMIFS(Inventory!$F$2:$F$38,Inventory!$I$2:$I$38,"P1+",Inventory!$E$2:$E$38,"West"),0)</f>
        <v>17</v>
      </c>
      <c r="Q19" s="233">
        <f>SUMIFS(Inventory!$F$2:$F$38,Inventory!$I$2:$I$38,"P1",Inventory!$E$2:$E$38,"&lt;&gt;West")+IF(UPPER($H19)="YES",SUMIFS(Inventory!$F$2:$F$38,Inventory!$I$2:$I$38,"P1",Inventory!$E$2:$E$38,"West"),0)</f>
        <v>119</v>
      </c>
      <c r="R19" s="233">
        <f>SUMIFS(Inventory!$F$2:$F$38,Inventory!$I$2:$I$38,"P2+",Inventory!$E$2:$E$38,"&lt;&gt;West")+IF(UPPER($H19)="YES",SUMIFS(Inventory!$F$2:$F$38,Inventory!$I$2:$I$38,"P2+",Inventory!$E$2:$E$38,"West"),0)</f>
        <v>34</v>
      </c>
      <c r="S19" s="233">
        <f>SUMIFS(Inventory!$F$2:$F$38,Inventory!$I$2:$I$38,"P2",Inventory!$E$2:$E$38,"&lt;&gt;West")+IF(UPPER($H19)="YES",SUMIFS(Inventory!$F$2:$F$38,Inventory!$I$2:$I$38,"P2",Inventory!$E$2:$E$38,"West"),0)</f>
        <v>298</v>
      </c>
      <c r="T19" s="233">
        <f>SUMIFS(Inventory!$F$2:$F$38,Inventory!$I$2:$I$38,"P3",Inventory!$E$2:$E$38,"&lt;&gt;West")+IF(UPPER($H19)="YES",SUMIFS(Inventory!$F$2:$F$38,Inventory!$I$2:$I$38,"P3",Inventory!$E$2:$E$38,"West"),0)</f>
        <v>724</v>
      </c>
      <c r="U19" s="233">
        <f>SUMIFS(Inventory!$F$2:$F$38,Inventory!$I$2:$I$38,"P4",Inventory!$E$2:$E$38,"&lt;&gt;West")+IF(UPPER($H19)="YES",SUMIFS(Inventory!$F$2:$F$38,Inventory!$I$2:$I$38,"P4",Inventory!$E$2:$E$38,"West"),0)</f>
        <v>350</v>
      </c>
      <c r="V19" s="233">
        <f>SUMIFS(Inventory!$F$2:$F$38,Inventory!$I$2:$I$38,"P5",Inventory!$E$2:$E$38,"&lt;&gt;West")+IF(UPPER($H19)="YES",SUMIFS(Inventory!$F$2:$F$38,Inventory!$I$2:$I$38,"P5",Inventory!$E$2:$E$38,"West"),0)</f>
        <v>614</v>
      </c>
      <c r="W19" s="233">
        <f t="shared" si="21"/>
        <v>2156</v>
      </c>
      <c r="X19" s="233">
        <f>IF(IFERROR(INDEX(Overrides!$F$292:$L$531,MATCH($A19&amp;$G19,Overrides!$C$292:$C$531,0),1),"")&lt;&gt;"",IFERROR(INDEX(Overrides!$F$292:$L$531,MATCH($A19&amp;$G19,Overrides!$C$292:$C$531,0),1),""),ROUND(P19*Setup!B$76*VLOOKUP($F19,Setup!$A$52:$C$55,3,FALSE()),0))</f>
        <v>0</v>
      </c>
      <c r="Y19" s="233">
        <f>IF(IFERROR(INDEX(Overrides!$F$292:$L$531,MATCH($A19&amp;$G19,Overrides!$C$292:$C$531,0),2),"")&lt;&gt;"",IFERROR(INDEX(Overrides!$F$292:$L$531,MATCH($A19&amp;$G19,Overrides!$C$292:$C$531,0),2),""),ROUND(Q19*Setup!C$76*VLOOKUP($F19,Setup!$A$52:$C$55,3,FALSE()),0))</f>
        <v>0</v>
      </c>
      <c r="Z19" s="233">
        <f>IF(IFERROR(INDEX(Overrides!$F$292:$L$531,MATCH($A19&amp;$G19,Overrides!$C$292:$C$531,0),3),"")&lt;&gt;"",IFERROR(INDEX(Overrides!$F$292:$L$531,MATCH($A19&amp;$G19,Overrides!$C$292:$C$531,0),3),""),ROUND(R19*Setup!D$76*VLOOKUP($F19,Setup!$A$52:$C$55,3,FALSE()),0))</f>
        <v>0</v>
      </c>
      <c r="AA19" s="233">
        <f>IF(IFERROR(INDEX(Overrides!$F$292:$L$531,MATCH($A19&amp;$G19,Overrides!$C$292:$C$531,0),4),"")&lt;&gt;"",IFERROR(INDEX(Overrides!$F$292:$L$531,MATCH($A19&amp;$G19,Overrides!$C$292:$C$531,0),4),""),ROUND(S19*Setup!E$76*VLOOKUP($F19,Setup!$A$52:$C$55,3,FALSE()),0))</f>
        <v>0</v>
      </c>
      <c r="AB19" s="233">
        <f>IF(IFERROR(INDEX(Overrides!$F$292:$L$531,MATCH($A19&amp;$G19,Overrides!$C$292:$C$531,0),5),"")&lt;&gt;"",IFERROR(INDEX(Overrides!$F$292:$L$531,MATCH($A19&amp;$G19,Overrides!$C$292:$C$531,0),5),""),ROUND(T19*Setup!F$76*VLOOKUP($F19,Setup!$A$52:$C$55,3,FALSE()),0))</f>
        <v>0</v>
      </c>
      <c r="AC19" s="233">
        <f>IF(IFERROR(INDEX(Overrides!$F$292:$L$531,MATCH($A19&amp;$G19,Overrides!$C$292:$C$531,0),6),"")&lt;&gt;"",IFERROR(INDEX(Overrides!$F$292:$L$531,MATCH($A19&amp;$G19,Overrides!$C$292:$C$531,0),6),""),ROUND(U19*Setup!G$76*VLOOKUP($F19,Setup!$A$52:$C$55,3,FALSE()),0))</f>
        <v>0</v>
      </c>
      <c r="AD19" s="233">
        <f>IF(IFERROR(INDEX(Overrides!$F$292:$L$531,MATCH($A19&amp;$G19,Overrides!$C$292:$C$531,0),7),"")&lt;&gt;"",IFERROR(INDEX(Overrides!$F$292:$L$531,MATCH($A19&amp;$G19,Overrides!$C$292:$C$531,0),7),""),ROUND(V19*Setup!H$76*VLOOKUP($F19,Setup!$A$52:$C$55,3,FALSE()),0))</f>
        <v>0</v>
      </c>
      <c r="AE19" s="233">
        <f t="shared" si="1"/>
        <v>0</v>
      </c>
      <c r="AF19" s="233">
        <f t="shared" si="2"/>
        <v>17</v>
      </c>
      <c r="AG19" s="233">
        <f t="shared" si="3"/>
        <v>119</v>
      </c>
      <c r="AH19" s="233">
        <f t="shared" si="4"/>
        <v>34</v>
      </c>
      <c r="AI19" s="233">
        <f t="shared" si="5"/>
        <v>298</v>
      </c>
      <c r="AJ19" s="233">
        <f t="shared" si="6"/>
        <v>724</v>
      </c>
      <c r="AK19" s="233">
        <f t="shared" si="7"/>
        <v>350</v>
      </c>
      <c r="AL19" s="233">
        <f t="shared" si="8"/>
        <v>614</v>
      </c>
      <c r="AM19" s="233">
        <f t="shared" si="9"/>
        <v>1542</v>
      </c>
      <c r="AN19" s="234">
        <f t="shared" si="22"/>
        <v>0</v>
      </c>
      <c r="AO19" s="234">
        <f t="shared" si="23"/>
        <v>0</v>
      </c>
      <c r="AP19" s="234">
        <f t="shared" si="24"/>
        <v>0</v>
      </c>
      <c r="AQ19" s="234">
        <f t="shared" si="25"/>
        <v>0</v>
      </c>
      <c r="AR19" s="234">
        <f t="shared" si="26"/>
        <v>0</v>
      </c>
      <c r="AS19" s="234">
        <f t="shared" si="27"/>
        <v>0</v>
      </c>
      <c r="AT19" s="234">
        <f t="shared" si="28"/>
        <v>0</v>
      </c>
      <c r="AU19" s="234">
        <f t="shared" si="17"/>
        <v>0</v>
      </c>
      <c r="AV19" s="167" t="str">
        <f>Setup!I4</f>
        <v>No</v>
      </c>
      <c r="AW19" s="167" t="str">
        <f>Setup!J4</f>
        <v>No</v>
      </c>
    </row>
    <row r="20" spans="1:49" ht="15" customHeight="1" x14ac:dyDescent="0.3">
      <c r="A20" s="167">
        <f>Setup!A4</f>
        <v>2</v>
      </c>
      <c r="B20" s="230">
        <f>Setup!B4</f>
        <v>46106</v>
      </c>
      <c r="C20" s="167" t="str">
        <f>Setup!C4</f>
        <v>Wednesday</v>
      </c>
      <c r="D20" s="167" t="str">
        <f>Setup!D4</f>
        <v>New York Cosmos</v>
      </c>
      <c r="E20" s="231">
        <f>Setup!E4</f>
        <v>0.79166666666666696</v>
      </c>
      <c r="F20" s="167" t="str">
        <f>Setup!F4</f>
        <v>D</v>
      </c>
      <c r="G20" s="167" t="s">
        <v>123</v>
      </c>
      <c r="H20" s="167" t="str">
        <f>Setup!H4</f>
        <v>No</v>
      </c>
      <c r="I20" s="232">
        <f>IF(IFERROR(INDEX(Overrides!$F$49:$L$288,MATCH($A20&amp;$G20,Overrides!$C$49:$C$288,0),1),"")&lt;&gt;"",IFERROR(INDEX(Overrides!$F$49:$L$288,MATCH($A20&amp;$G20,Overrides!$C$49:$C$288,0),1),""),IF(IFERROR(INDEX(Overrides!$D$6:$J$45,MATCH($F20&amp;$G20,Overrides!$C$6:$C$45,0),1),"")&lt;&gt;"",IFERROR(INDEX(Overrides!$D$6:$J$45,MATCH($F20&amp;$G20,Overrides!$C$6:$C$45,0),1),""),MROUND(VLOOKUP("P1+",Setup!$A$30:$B$36,2,FALSE())*VLOOKUP($G20,Setup!$A$40:$B$48,2,FALSE())*VLOOKUP($F20,Setup!$A$52:$B$55,2,FALSE()),0.5)))</f>
        <v>0</v>
      </c>
      <c r="J20" s="232">
        <f>IF(IFERROR(INDEX(Overrides!$F$49:$L$288,MATCH($A20&amp;$G20,Overrides!$C$49:$C$288,0),2),"")&lt;&gt;"",IFERROR(INDEX(Overrides!$F$49:$L$288,MATCH($A20&amp;$G20,Overrides!$C$49:$C$288,0),2),""),IF(IFERROR(INDEX(Overrides!$D$6:$J$45,MATCH($F20&amp;$G20,Overrides!$C$6:$C$45,0),2),"")&lt;&gt;"",IFERROR(INDEX(Overrides!$D$6:$J$45,MATCH($F20&amp;$G20,Overrides!$C$6:$C$45,0),2),""),MROUND(VLOOKUP("P1",Setup!$A$30:$B$36,2,FALSE())*VLOOKUP($G20,Setup!$A$40:$B$48,2,FALSE())*VLOOKUP($F20,Setup!$A$52:$B$55,2,FALSE()),0.5)))</f>
        <v>0</v>
      </c>
      <c r="K20" s="232">
        <f>IF(IFERROR(INDEX(Overrides!$F$49:$L$288,MATCH($A20&amp;$G20,Overrides!$C$49:$C$288,0),3),"")&lt;&gt;"",IFERROR(INDEX(Overrides!$F$49:$L$288,MATCH($A20&amp;$G20,Overrides!$C$49:$C$288,0),3),""),IF(IFERROR(INDEX(Overrides!$D$6:$J$45,MATCH($F20&amp;$G20,Overrides!$C$6:$C$45,0),3),"")&lt;&gt;"",IFERROR(INDEX(Overrides!$D$6:$J$45,MATCH($F20&amp;$G20,Overrides!$C$6:$C$45,0),3),""),MROUND(VLOOKUP("P2+",Setup!$A$30:$B$36,2,FALSE())*VLOOKUP($G20,Setup!$A$40:$B$48,2,FALSE())*VLOOKUP($F20,Setup!$A$52:$B$55,2,FALSE()),0.5)))</f>
        <v>0</v>
      </c>
      <c r="L20" s="232">
        <f>IF(IFERROR(INDEX(Overrides!$F$49:$L$288,MATCH($A20&amp;$G20,Overrides!$C$49:$C$288,0),4),"")&lt;&gt;"",IFERROR(INDEX(Overrides!$F$49:$L$288,MATCH($A20&amp;$G20,Overrides!$C$49:$C$288,0),4),""),IF(IFERROR(INDEX(Overrides!$D$6:$J$45,MATCH($F20&amp;$G20,Overrides!$C$6:$C$45,0),4),"")&lt;&gt;"",IFERROR(INDEX(Overrides!$D$6:$J$45,MATCH($F20&amp;$G20,Overrides!$C$6:$C$45,0),4),""),MROUND(VLOOKUP("P2",Setup!$A$30:$B$36,2,FALSE())*VLOOKUP($G20,Setup!$A$40:$B$48,2,FALSE())*VLOOKUP($F20,Setup!$A$52:$B$55,2,FALSE()),0.5)))</f>
        <v>0</v>
      </c>
      <c r="M20" s="232">
        <f>IF(IFERROR(INDEX(Overrides!$F$49:$L$288,MATCH($A20&amp;$G20,Overrides!$C$49:$C$288,0),5),"")&lt;&gt;"",IFERROR(INDEX(Overrides!$F$49:$L$288,MATCH($A20&amp;$G20,Overrides!$C$49:$C$288,0),5),""),IF(IFERROR(INDEX(Overrides!$D$6:$J$45,MATCH($F20&amp;$G20,Overrides!$C$6:$C$45,0),5),"")&lt;&gt;"",IFERROR(INDEX(Overrides!$D$6:$J$45,MATCH($F20&amp;$G20,Overrides!$C$6:$C$45,0),5),""),MROUND(VLOOKUP("P3",Setup!$A$30:$B$36,2,FALSE())*VLOOKUP($G20,Setup!$A$40:$B$48,2,FALSE())*VLOOKUP($F20,Setup!$A$52:$B$55,2,FALSE()),0.5)))</f>
        <v>0</v>
      </c>
      <c r="N20" s="232">
        <f>IF(IFERROR(INDEX(Overrides!$F$49:$L$288,MATCH($A20&amp;$G20,Overrides!$C$49:$C$288,0),6),"")&lt;&gt;"",IFERROR(INDEX(Overrides!$F$49:$L$288,MATCH($A20&amp;$G20,Overrides!$C$49:$C$288,0),6),""),IF(IFERROR(INDEX(Overrides!$D$6:$J$45,MATCH($F20&amp;$G20,Overrides!$C$6:$C$45,0),6),"")&lt;&gt;"",IFERROR(INDEX(Overrides!$D$6:$J$45,MATCH($F20&amp;$G20,Overrides!$C$6:$C$45,0),6),""),MROUND(VLOOKUP("P4",Setup!$A$30:$B$36,2,FALSE())*VLOOKUP($G20,Setup!$A$40:$B$48,2,FALSE())*VLOOKUP($F20,Setup!$A$52:$B$55,2,FALSE()),0.5)))</f>
        <v>0</v>
      </c>
      <c r="O20" s="232">
        <f>IF(IFERROR(INDEX(Overrides!$F$49:$L$288,MATCH($A20&amp;$G20,Overrides!$C$49:$C$288,0),7),"")&lt;&gt;"",IFERROR(INDEX(Overrides!$F$49:$L$288,MATCH($A20&amp;$G20,Overrides!$C$49:$C$288,0),7),""),IF(IFERROR(INDEX(Overrides!$D$6:$J$45,MATCH($F20&amp;$G20,Overrides!$C$6:$C$45,0),7),"")&lt;&gt;"",IFERROR(INDEX(Overrides!$D$6:$J$45,MATCH($F20&amp;$G20,Overrides!$C$6:$C$45,0),7),""),MROUND(VLOOKUP("P5",Setup!$A$30:$B$36,2,FALSE())*VLOOKUP($G20,Setup!$A$40:$B$48,2,FALSE())*VLOOKUP($F20,Setup!$A$52:$B$55,2,FALSE()),0.5)))</f>
        <v>0</v>
      </c>
      <c r="P20" s="233">
        <f>SUMIFS(Inventory!$F$2:$F$38,Inventory!$I$2:$I$38,"P1+",Inventory!$E$2:$E$38,"&lt;&gt;West")+IF(UPPER($H20)="YES",SUMIFS(Inventory!$F$2:$F$38,Inventory!$I$2:$I$38,"P1+",Inventory!$E$2:$E$38,"West"),0)</f>
        <v>17</v>
      </c>
      <c r="Q20" s="233">
        <f>SUMIFS(Inventory!$F$2:$F$38,Inventory!$I$2:$I$38,"P1",Inventory!$E$2:$E$38,"&lt;&gt;West")+IF(UPPER($H20)="YES",SUMIFS(Inventory!$F$2:$F$38,Inventory!$I$2:$I$38,"P1",Inventory!$E$2:$E$38,"West"),0)</f>
        <v>119</v>
      </c>
      <c r="R20" s="233">
        <f>SUMIFS(Inventory!$F$2:$F$38,Inventory!$I$2:$I$38,"P2+",Inventory!$E$2:$E$38,"&lt;&gt;West")+IF(UPPER($H20)="YES",SUMIFS(Inventory!$F$2:$F$38,Inventory!$I$2:$I$38,"P2+",Inventory!$E$2:$E$38,"West"),0)</f>
        <v>34</v>
      </c>
      <c r="S20" s="233">
        <f>SUMIFS(Inventory!$F$2:$F$38,Inventory!$I$2:$I$38,"P2",Inventory!$E$2:$E$38,"&lt;&gt;West")+IF(UPPER($H20)="YES",SUMIFS(Inventory!$F$2:$F$38,Inventory!$I$2:$I$38,"P2",Inventory!$E$2:$E$38,"West"),0)</f>
        <v>298</v>
      </c>
      <c r="T20" s="233">
        <f>SUMIFS(Inventory!$F$2:$F$38,Inventory!$I$2:$I$38,"P3",Inventory!$E$2:$E$38,"&lt;&gt;West")+IF(UPPER($H20)="YES",SUMIFS(Inventory!$F$2:$F$38,Inventory!$I$2:$I$38,"P3",Inventory!$E$2:$E$38,"West"),0)</f>
        <v>724</v>
      </c>
      <c r="U20" s="233">
        <f>SUMIFS(Inventory!$F$2:$F$38,Inventory!$I$2:$I$38,"P4",Inventory!$E$2:$E$38,"&lt;&gt;West")+IF(UPPER($H20)="YES",SUMIFS(Inventory!$F$2:$F$38,Inventory!$I$2:$I$38,"P4",Inventory!$E$2:$E$38,"West"),0)</f>
        <v>350</v>
      </c>
      <c r="V20" s="233">
        <f>SUMIFS(Inventory!$F$2:$F$38,Inventory!$I$2:$I$38,"P5",Inventory!$E$2:$E$38,"&lt;&gt;West")+IF(UPPER($H20)="YES",SUMIFS(Inventory!$F$2:$F$38,Inventory!$I$2:$I$38,"P5",Inventory!$E$2:$E$38,"West"),0)</f>
        <v>614</v>
      </c>
      <c r="W20" s="233">
        <f t="shared" si="21"/>
        <v>2156</v>
      </c>
      <c r="X20" s="233">
        <f>IF(IFERROR(INDEX(Overrides!$F$292:$L$531,MATCH($A20&amp;$G20,Overrides!$C$292:$C$531,0),1),"")&lt;&gt;"",IFERROR(INDEX(Overrides!$F$292:$L$531,MATCH($A20&amp;$G20,Overrides!$C$292:$C$531,0),1),""),ROUND(P20*Setup!B$77*VLOOKUP($F20,Setup!$A$52:$C$55,3,FALSE()),0))</f>
        <v>0</v>
      </c>
      <c r="Y20" s="233">
        <f>IF(IFERROR(INDEX(Overrides!$F$292:$L$531,MATCH($A20&amp;$G20,Overrides!$C$292:$C$531,0),2),"")&lt;&gt;"",IFERROR(INDEX(Overrides!$F$292:$L$531,MATCH($A20&amp;$G20,Overrides!$C$292:$C$531,0),2),""),ROUND(Q20*Setup!C$77*VLOOKUP($F20,Setup!$A$52:$C$55,3,FALSE()),0))</f>
        <v>0</v>
      </c>
      <c r="Z20" s="233">
        <f>IF(IFERROR(INDEX(Overrides!$F$292:$L$531,MATCH($A20&amp;$G20,Overrides!$C$292:$C$531,0),3),"")&lt;&gt;"",IFERROR(INDEX(Overrides!$F$292:$L$531,MATCH($A20&amp;$G20,Overrides!$C$292:$C$531,0),3),""),ROUND(R20*Setup!D$77*VLOOKUP($F20,Setup!$A$52:$C$55,3,FALSE()),0))</f>
        <v>0</v>
      </c>
      <c r="AA20" s="233">
        <f>IF(IFERROR(INDEX(Overrides!$F$292:$L$531,MATCH($A20&amp;$G20,Overrides!$C$292:$C$531,0),4),"")&lt;&gt;"",IFERROR(INDEX(Overrides!$F$292:$L$531,MATCH($A20&amp;$G20,Overrides!$C$292:$C$531,0),4),""),ROUND(S20*Setup!E$77*VLOOKUP($F20,Setup!$A$52:$C$55,3,FALSE()),0))</f>
        <v>0</v>
      </c>
      <c r="AB20" s="233">
        <f>IF(IFERROR(INDEX(Overrides!$F$292:$L$531,MATCH($A20&amp;$G20,Overrides!$C$292:$C$531,0),5),"")&lt;&gt;"",IFERROR(INDEX(Overrides!$F$292:$L$531,MATCH($A20&amp;$G20,Overrides!$C$292:$C$531,0),5),""),ROUND(T20*Setup!F$77*VLOOKUP($F20,Setup!$A$52:$C$55,3,FALSE()),0))</f>
        <v>0</v>
      </c>
      <c r="AC20" s="233">
        <f>IF(IFERROR(INDEX(Overrides!$F$292:$L$531,MATCH($A20&amp;$G20,Overrides!$C$292:$C$531,0),6),"")&lt;&gt;"",IFERROR(INDEX(Overrides!$F$292:$L$531,MATCH($A20&amp;$G20,Overrides!$C$292:$C$531,0),6),""),ROUND(U20*Setup!G$77*VLOOKUP($F20,Setup!$A$52:$C$55,3,FALSE()),0))</f>
        <v>0</v>
      </c>
      <c r="AD20" s="233">
        <f>IF(IFERROR(INDEX(Overrides!$F$292:$L$531,MATCH($A20&amp;$G20,Overrides!$C$292:$C$531,0),7),"")&lt;&gt;"",IFERROR(INDEX(Overrides!$F$292:$L$531,MATCH($A20&amp;$G20,Overrides!$C$292:$C$531,0),7),""),ROUND(V20*Setup!H$77*VLOOKUP($F20,Setup!$A$52:$C$55,3,FALSE()),0))</f>
        <v>0</v>
      </c>
      <c r="AE20" s="233">
        <f t="shared" si="1"/>
        <v>0</v>
      </c>
      <c r="AF20" s="233">
        <f t="shared" si="2"/>
        <v>17</v>
      </c>
      <c r="AG20" s="233">
        <f t="shared" si="3"/>
        <v>119</v>
      </c>
      <c r="AH20" s="233">
        <f t="shared" si="4"/>
        <v>34</v>
      </c>
      <c r="AI20" s="233">
        <f t="shared" si="5"/>
        <v>298</v>
      </c>
      <c r="AJ20" s="233">
        <f t="shared" si="6"/>
        <v>724</v>
      </c>
      <c r="AK20" s="233">
        <f t="shared" si="7"/>
        <v>350</v>
      </c>
      <c r="AL20" s="233">
        <f t="shared" si="8"/>
        <v>614</v>
      </c>
      <c r="AM20" s="233">
        <f t="shared" si="9"/>
        <v>1542</v>
      </c>
      <c r="AN20" s="234">
        <f t="shared" si="22"/>
        <v>0</v>
      </c>
      <c r="AO20" s="234">
        <f t="shared" si="23"/>
        <v>0</v>
      </c>
      <c r="AP20" s="234">
        <f t="shared" si="24"/>
        <v>0</v>
      </c>
      <c r="AQ20" s="234">
        <f t="shared" si="25"/>
        <v>0</v>
      </c>
      <c r="AR20" s="234">
        <f t="shared" si="26"/>
        <v>0</v>
      </c>
      <c r="AS20" s="234">
        <f t="shared" si="27"/>
        <v>0</v>
      </c>
      <c r="AT20" s="234">
        <f t="shared" si="28"/>
        <v>0</v>
      </c>
      <c r="AU20" s="234">
        <f t="shared" si="17"/>
        <v>0</v>
      </c>
      <c r="AV20" s="167" t="str">
        <f>Setup!I4</f>
        <v>No</v>
      </c>
      <c r="AW20" s="167" t="str">
        <f>Setup!J4</f>
        <v>No</v>
      </c>
    </row>
    <row r="21" spans="1:49" ht="15" customHeight="1" x14ac:dyDescent="0.3">
      <c r="A21" s="167">
        <f>Setup!A4</f>
        <v>2</v>
      </c>
      <c r="B21" s="230">
        <f>Setup!B4</f>
        <v>46106</v>
      </c>
      <c r="C21" s="167" t="str">
        <f>Setup!C4</f>
        <v>Wednesday</v>
      </c>
      <c r="D21" s="167" t="str">
        <f>Setup!D4</f>
        <v>New York Cosmos</v>
      </c>
      <c r="E21" s="231">
        <f>Setup!E4</f>
        <v>0.79166666666666696</v>
      </c>
      <c r="F21" s="167" t="str">
        <f>Setup!F4</f>
        <v>D</v>
      </c>
      <c r="G21" s="167" t="s">
        <v>125</v>
      </c>
      <c r="H21" s="167" t="str">
        <f>Setup!H4</f>
        <v>No</v>
      </c>
      <c r="I21" s="232">
        <f>IF(IFERROR(INDEX(Overrides!$F$49:$L$288,MATCH($A21&amp;$G21,Overrides!$C$49:$C$288,0),1),"")&lt;&gt;"",IFERROR(INDEX(Overrides!$F$49:$L$288,MATCH($A21&amp;$G21,Overrides!$C$49:$C$288,0),1),""),IF(IFERROR(INDEX(Overrides!$D$6:$J$45,MATCH($F21&amp;$G21,Overrides!$C$6:$C$45,0),1),"")&lt;&gt;"",IFERROR(INDEX(Overrides!$D$6:$J$45,MATCH($F21&amp;$G21,Overrides!$C$6:$C$45,0),1),""),MROUND(VLOOKUP("P1+",Setup!$A$30:$B$36,2,FALSE())*VLOOKUP($G21,Setup!$A$40:$B$48,2,FALSE())*VLOOKUP($F21,Setup!$A$52:$B$55,2,FALSE()),0.5)))</f>
        <v>0</v>
      </c>
      <c r="J21" s="232">
        <f>IF(IFERROR(INDEX(Overrides!$F$49:$L$288,MATCH($A21&amp;$G21,Overrides!$C$49:$C$288,0),2),"")&lt;&gt;"",IFERROR(INDEX(Overrides!$F$49:$L$288,MATCH($A21&amp;$G21,Overrides!$C$49:$C$288,0),2),""),IF(IFERROR(INDEX(Overrides!$D$6:$J$45,MATCH($F21&amp;$G21,Overrides!$C$6:$C$45,0),2),"")&lt;&gt;"",IFERROR(INDEX(Overrides!$D$6:$J$45,MATCH($F21&amp;$G21,Overrides!$C$6:$C$45,0),2),""),MROUND(VLOOKUP("P1",Setup!$A$30:$B$36,2,FALSE())*VLOOKUP($G21,Setup!$A$40:$B$48,2,FALSE())*VLOOKUP($F21,Setup!$A$52:$B$55,2,FALSE()),0.5)))</f>
        <v>0</v>
      </c>
      <c r="K21" s="232">
        <f>IF(IFERROR(INDEX(Overrides!$F$49:$L$288,MATCH($A21&amp;$G21,Overrides!$C$49:$C$288,0),3),"")&lt;&gt;"",IFERROR(INDEX(Overrides!$F$49:$L$288,MATCH($A21&amp;$G21,Overrides!$C$49:$C$288,0),3),""),IF(IFERROR(INDEX(Overrides!$D$6:$J$45,MATCH($F21&amp;$G21,Overrides!$C$6:$C$45,0),3),"")&lt;&gt;"",IFERROR(INDEX(Overrides!$D$6:$J$45,MATCH($F21&amp;$G21,Overrides!$C$6:$C$45,0),3),""),MROUND(VLOOKUP("P2+",Setup!$A$30:$B$36,2,FALSE())*VLOOKUP($G21,Setup!$A$40:$B$48,2,FALSE())*VLOOKUP($F21,Setup!$A$52:$B$55,2,FALSE()),0.5)))</f>
        <v>0</v>
      </c>
      <c r="L21" s="232">
        <f>IF(IFERROR(INDEX(Overrides!$F$49:$L$288,MATCH($A21&amp;$G21,Overrides!$C$49:$C$288,0),4),"")&lt;&gt;"",IFERROR(INDEX(Overrides!$F$49:$L$288,MATCH($A21&amp;$G21,Overrides!$C$49:$C$288,0),4),""),IF(IFERROR(INDEX(Overrides!$D$6:$J$45,MATCH($F21&amp;$G21,Overrides!$C$6:$C$45,0),4),"")&lt;&gt;"",IFERROR(INDEX(Overrides!$D$6:$J$45,MATCH($F21&amp;$G21,Overrides!$C$6:$C$45,0),4),""),MROUND(VLOOKUP("P2",Setup!$A$30:$B$36,2,FALSE())*VLOOKUP($G21,Setup!$A$40:$B$48,2,FALSE())*VLOOKUP($F21,Setup!$A$52:$B$55,2,FALSE()),0.5)))</f>
        <v>0</v>
      </c>
      <c r="M21" s="232">
        <f>IF(IFERROR(INDEX(Overrides!$F$49:$L$288,MATCH($A21&amp;$G21,Overrides!$C$49:$C$288,0),5),"")&lt;&gt;"",IFERROR(INDEX(Overrides!$F$49:$L$288,MATCH($A21&amp;$G21,Overrides!$C$49:$C$288,0),5),""),IF(IFERROR(INDEX(Overrides!$D$6:$J$45,MATCH($F21&amp;$G21,Overrides!$C$6:$C$45,0),5),"")&lt;&gt;"",IFERROR(INDEX(Overrides!$D$6:$J$45,MATCH($F21&amp;$G21,Overrides!$C$6:$C$45,0),5),""),MROUND(VLOOKUP("P3",Setup!$A$30:$B$36,2,FALSE())*VLOOKUP($G21,Setup!$A$40:$B$48,2,FALSE())*VLOOKUP($F21,Setup!$A$52:$B$55,2,FALSE()),0.5)))</f>
        <v>0</v>
      </c>
      <c r="N21" s="232">
        <f>IF(IFERROR(INDEX(Overrides!$F$49:$L$288,MATCH($A21&amp;$G21,Overrides!$C$49:$C$288,0),6),"")&lt;&gt;"",IFERROR(INDEX(Overrides!$F$49:$L$288,MATCH($A21&amp;$G21,Overrides!$C$49:$C$288,0),6),""),IF(IFERROR(INDEX(Overrides!$D$6:$J$45,MATCH($F21&amp;$G21,Overrides!$C$6:$C$45,0),6),"")&lt;&gt;"",IFERROR(INDEX(Overrides!$D$6:$J$45,MATCH($F21&amp;$G21,Overrides!$C$6:$C$45,0),6),""),MROUND(VLOOKUP("P4",Setup!$A$30:$B$36,2,FALSE())*VLOOKUP($G21,Setup!$A$40:$B$48,2,FALSE())*VLOOKUP($F21,Setup!$A$52:$B$55,2,FALSE()),0.5)))</f>
        <v>0</v>
      </c>
      <c r="O21" s="232">
        <f>IF(IFERROR(INDEX(Overrides!$F$49:$L$288,MATCH($A21&amp;$G21,Overrides!$C$49:$C$288,0),7),"")&lt;&gt;"",IFERROR(INDEX(Overrides!$F$49:$L$288,MATCH($A21&amp;$G21,Overrides!$C$49:$C$288,0),7),""),IF(IFERROR(INDEX(Overrides!$D$6:$J$45,MATCH($F21&amp;$G21,Overrides!$C$6:$C$45,0),7),"")&lt;&gt;"",IFERROR(INDEX(Overrides!$D$6:$J$45,MATCH($F21&amp;$G21,Overrides!$C$6:$C$45,0),7),""),MROUND(VLOOKUP("P5",Setup!$A$30:$B$36,2,FALSE())*VLOOKUP($G21,Setup!$A$40:$B$48,2,FALSE())*VLOOKUP($F21,Setup!$A$52:$B$55,2,FALSE()),0.5)))</f>
        <v>0</v>
      </c>
      <c r="P21" s="233">
        <f>SUMIFS(Inventory!$F$2:$F$38,Inventory!$I$2:$I$38,"P1+",Inventory!$E$2:$E$38,"&lt;&gt;West")+IF(UPPER($H21)="YES",SUMIFS(Inventory!$F$2:$F$38,Inventory!$I$2:$I$38,"P1+",Inventory!$E$2:$E$38,"West"),0)</f>
        <v>17</v>
      </c>
      <c r="Q21" s="233">
        <f>SUMIFS(Inventory!$F$2:$F$38,Inventory!$I$2:$I$38,"P1",Inventory!$E$2:$E$38,"&lt;&gt;West")+IF(UPPER($H21)="YES",SUMIFS(Inventory!$F$2:$F$38,Inventory!$I$2:$I$38,"P1",Inventory!$E$2:$E$38,"West"),0)</f>
        <v>119</v>
      </c>
      <c r="R21" s="233">
        <f>SUMIFS(Inventory!$F$2:$F$38,Inventory!$I$2:$I$38,"P2+",Inventory!$E$2:$E$38,"&lt;&gt;West")+IF(UPPER($H21)="YES",SUMIFS(Inventory!$F$2:$F$38,Inventory!$I$2:$I$38,"P2+",Inventory!$E$2:$E$38,"West"),0)</f>
        <v>34</v>
      </c>
      <c r="S21" s="233">
        <f>SUMIFS(Inventory!$F$2:$F$38,Inventory!$I$2:$I$38,"P2",Inventory!$E$2:$E$38,"&lt;&gt;West")+IF(UPPER($H21)="YES",SUMIFS(Inventory!$F$2:$F$38,Inventory!$I$2:$I$38,"P2",Inventory!$E$2:$E$38,"West"),0)</f>
        <v>298</v>
      </c>
      <c r="T21" s="233">
        <f>SUMIFS(Inventory!$F$2:$F$38,Inventory!$I$2:$I$38,"P3",Inventory!$E$2:$E$38,"&lt;&gt;West")+IF(UPPER($H21)="YES",SUMIFS(Inventory!$F$2:$F$38,Inventory!$I$2:$I$38,"P3",Inventory!$E$2:$E$38,"West"),0)</f>
        <v>724</v>
      </c>
      <c r="U21" s="233">
        <f>SUMIFS(Inventory!$F$2:$F$38,Inventory!$I$2:$I$38,"P4",Inventory!$E$2:$E$38,"&lt;&gt;West")+IF(UPPER($H21)="YES",SUMIFS(Inventory!$F$2:$F$38,Inventory!$I$2:$I$38,"P4",Inventory!$E$2:$E$38,"West"),0)</f>
        <v>350</v>
      </c>
      <c r="V21" s="233">
        <f>SUMIFS(Inventory!$F$2:$F$38,Inventory!$I$2:$I$38,"P5",Inventory!$E$2:$E$38,"&lt;&gt;West")+IF(UPPER($H21)="YES",SUMIFS(Inventory!$F$2:$F$38,Inventory!$I$2:$I$38,"P5",Inventory!$E$2:$E$38,"West"),0)</f>
        <v>614</v>
      </c>
      <c r="W21" s="233">
        <f t="shared" si="21"/>
        <v>2156</v>
      </c>
      <c r="X21" s="233">
        <f>IF(IFERROR(INDEX(Overrides!$F$292:$L$531,MATCH($A21&amp;$G21,Overrides!$C$292:$C$531,0),1),"")&lt;&gt;"",IFERROR(INDEX(Overrides!$F$292:$L$531,MATCH($A21&amp;$G21,Overrides!$C$292:$C$531,0),1),""),ROUND(P21*Setup!B$78*VLOOKUP($F21,Setup!$A$52:$C$55,3,FALSE()),0))</f>
        <v>0</v>
      </c>
      <c r="Y21" s="233">
        <f>IF(IFERROR(INDEX(Overrides!$F$292:$L$531,MATCH($A21&amp;$G21,Overrides!$C$292:$C$531,0),2),"")&lt;&gt;"",IFERROR(INDEX(Overrides!$F$292:$L$531,MATCH($A21&amp;$G21,Overrides!$C$292:$C$531,0),2),""),ROUND(Q21*Setup!C$78*VLOOKUP($F21,Setup!$A$52:$C$55,3,FALSE()),0))</f>
        <v>0</v>
      </c>
      <c r="Z21" s="233">
        <f>IF(IFERROR(INDEX(Overrides!$F$292:$L$531,MATCH($A21&amp;$G21,Overrides!$C$292:$C$531,0),3),"")&lt;&gt;"",IFERROR(INDEX(Overrides!$F$292:$L$531,MATCH($A21&amp;$G21,Overrides!$C$292:$C$531,0),3),""),ROUND(R21*Setup!D$78*VLOOKUP($F21,Setup!$A$52:$C$55,3,FALSE()),0))</f>
        <v>0</v>
      </c>
      <c r="AA21" s="233">
        <f>IF(IFERROR(INDEX(Overrides!$F$292:$L$531,MATCH($A21&amp;$G21,Overrides!$C$292:$C$531,0),4),"")&lt;&gt;"",IFERROR(INDEX(Overrides!$F$292:$L$531,MATCH($A21&amp;$G21,Overrides!$C$292:$C$531,0),4),""),ROUND(S21*Setup!E$78*VLOOKUP($F21,Setup!$A$52:$C$55,3,FALSE()),0))</f>
        <v>0</v>
      </c>
      <c r="AB21" s="233">
        <f>IF(IFERROR(INDEX(Overrides!$F$292:$L$531,MATCH($A21&amp;$G21,Overrides!$C$292:$C$531,0),5),"")&lt;&gt;"",IFERROR(INDEX(Overrides!$F$292:$L$531,MATCH($A21&amp;$G21,Overrides!$C$292:$C$531,0),5),""),ROUND(T21*Setup!F$78*VLOOKUP($F21,Setup!$A$52:$C$55,3,FALSE()),0))</f>
        <v>0</v>
      </c>
      <c r="AC21" s="233">
        <f>IF(IFERROR(INDEX(Overrides!$F$292:$L$531,MATCH($A21&amp;$G21,Overrides!$C$292:$C$531,0),6),"")&lt;&gt;"",IFERROR(INDEX(Overrides!$F$292:$L$531,MATCH($A21&amp;$G21,Overrides!$C$292:$C$531,0),6),""),ROUND(U21*Setup!G$78*VLOOKUP($F21,Setup!$A$52:$C$55,3,FALSE()),0))</f>
        <v>0</v>
      </c>
      <c r="AD21" s="233">
        <f>IF(IFERROR(INDEX(Overrides!$F$292:$L$531,MATCH($A21&amp;$G21,Overrides!$C$292:$C$531,0),7),"")&lt;&gt;"",IFERROR(INDEX(Overrides!$F$292:$L$531,MATCH($A21&amp;$G21,Overrides!$C$292:$C$531,0),7),""),ROUND(V21*Setup!H$78*VLOOKUP($F21,Setup!$A$52:$C$55,3,FALSE()),0))</f>
        <v>0</v>
      </c>
      <c r="AE21" s="233">
        <f t="shared" si="1"/>
        <v>0</v>
      </c>
      <c r="AF21" s="233">
        <f t="shared" si="2"/>
        <v>17</v>
      </c>
      <c r="AG21" s="233">
        <f t="shared" si="3"/>
        <v>119</v>
      </c>
      <c r="AH21" s="233">
        <f t="shared" si="4"/>
        <v>34</v>
      </c>
      <c r="AI21" s="233">
        <f t="shared" si="5"/>
        <v>298</v>
      </c>
      <c r="AJ21" s="233">
        <f t="shared" si="6"/>
        <v>724</v>
      </c>
      <c r="AK21" s="233">
        <f t="shared" si="7"/>
        <v>350</v>
      </c>
      <c r="AL21" s="233">
        <f t="shared" si="8"/>
        <v>614</v>
      </c>
      <c r="AM21" s="233">
        <f t="shared" si="9"/>
        <v>1542</v>
      </c>
      <c r="AN21" s="234">
        <f t="shared" si="22"/>
        <v>0</v>
      </c>
      <c r="AO21" s="234">
        <f t="shared" si="23"/>
        <v>0</v>
      </c>
      <c r="AP21" s="234">
        <f t="shared" si="24"/>
        <v>0</v>
      </c>
      <c r="AQ21" s="234">
        <f t="shared" si="25"/>
        <v>0</v>
      </c>
      <c r="AR21" s="234">
        <f t="shared" si="26"/>
        <v>0</v>
      </c>
      <c r="AS21" s="234">
        <f t="shared" si="27"/>
        <v>0</v>
      </c>
      <c r="AT21" s="234">
        <f t="shared" si="28"/>
        <v>0</v>
      </c>
      <c r="AU21" s="234">
        <f t="shared" si="17"/>
        <v>0</v>
      </c>
      <c r="AV21" s="167" t="str">
        <f>Setup!I4</f>
        <v>No</v>
      </c>
      <c r="AW21" s="167" t="str">
        <f>Setup!J4</f>
        <v>No</v>
      </c>
    </row>
    <row r="22" spans="1:49" ht="15" customHeight="1" x14ac:dyDescent="0.3">
      <c r="A22" s="235">
        <f>Setup!A4</f>
        <v>2</v>
      </c>
      <c r="B22" s="236">
        <f>Setup!B4</f>
        <v>46106</v>
      </c>
      <c r="C22" s="235" t="str">
        <f>Setup!C4</f>
        <v>Wednesday</v>
      </c>
      <c r="D22" s="235" t="str">
        <f>Setup!D4</f>
        <v>New York Cosmos</v>
      </c>
      <c r="E22" s="237">
        <f>Setup!E4</f>
        <v>0.79166666666666696</v>
      </c>
      <c r="F22" s="235" t="str">
        <f>Setup!F4</f>
        <v>D</v>
      </c>
      <c r="G22" s="238" t="s">
        <v>151</v>
      </c>
      <c r="H22" s="235" t="str">
        <f>Setup!H4</f>
        <v>No</v>
      </c>
      <c r="I22" s="235" t="s">
        <v>39</v>
      </c>
      <c r="J22" s="235" t="s">
        <v>39</v>
      </c>
      <c r="K22" s="235" t="s">
        <v>39</v>
      </c>
      <c r="L22" s="235" t="s">
        <v>39</v>
      </c>
      <c r="M22" s="235" t="s">
        <v>39</v>
      </c>
      <c r="N22" s="235" t="s">
        <v>39</v>
      </c>
      <c r="O22" s="235" t="s">
        <v>39</v>
      </c>
      <c r="P22" s="239">
        <f t="shared" ref="P22:W22" si="29">P13</f>
        <v>17</v>
      </c>
      <c r="Q22" s="239">
        <f t="shared" si="29"/>
        <v>119</v>
      </c>
      <c r="R22" s="239">
        <f t="shared" si="29"/>
        <v>34</v>
      </c>
      <c r="S22" s="239">
        <f t="shared" si="29"/>
        <v>298</v>
      </c>
      <c r="T22" s="239">
        <f t="shared" si="29"/>
        <v>724</v>
      </c>
      <c r="U22" s="239">
        <f t="shared" si="29"/>
        <v>350</v>
      </c>
      <c r="V22" s="239">
        <f t="shared" si="29"/>
        <v>614</v>
      </c>
      <c r="W22" s="239">
        <f t="shared" si="29"/>
        <v>2156</v>
      </c>
      <c r="X22" s="239">
        <f t="shared" ref="X22:AD22" si="30">SUM(X13:X21)</f>
        <v>17</v>
      </c>
      <c r="Y22" s="239">
        <f t="shared" si="30"/>
        <v>92</v>
      </c>
      <c r="Z22" s="239">
        <f t="shared" si="30"/>
        <v>34</v>
      </c>
      <c r="AA22" s="239">
        <f t="shared" si="30"/>
        <v>226</v>
      </c>
      <c r="AB22" s="239">
        <f t="shared" si="30"/>
        <v>561</v>
      </c>
      <c r="AC22" s="239">
        <f t="shared" si="30"/>
        <v>261</v>
      </c>
      <c r="AD22" s="239">
        <f t="shared" si="30"/>
        <v>466</v>
      </c>
      <c r="AE22" s="239">
        <f t="shared" si="1"/>
        <v>1657</v>
      </c>
      <c r="AF22" s="239">
        <f t="shared" si="2"/>
        <v>0</v>
      </c>
      <c r="AG22" s="239">
        <f t="shared" si="3"/>
        <v>27</v>
      </c>
      <c r="AH22" s="239">
        <f t="shared" si="4"/>
        <v>0</v>
      </c>
      <c r="AI22" s="239">
        <f t="shared" si="5"/>
        <v>72</v>
      </c>
      <c r="AJ22" s="239">
        <f t="shared" si="6"/>
        <v>163</v>
      </c>
      <c r="AK22" s="239">
        <f t="shared" si="7"/>
        <v>89</v>
      </c>
      <c r="AL22" s="239">
        <f t="shared" si="8"/>
        <v>148</v>
      </c>
      <c r="AM22" s="239">
        <f t="shared" si="9"/>
        <v>2008</v>
      </c>
      <c r="AN22" s="240">
        <f t="shared" ref="AN22:AT22" si="31">SUM(AN13:AN21)</f>
        <v>0</v>
      </c>
      <c r="AO22" s="240">
        <f t="shared" si="31"/>
        <v>744</v>
      </c>
      <c r="AP22" s="240">
        <f t="shared" si="31"/>
        <v>0</v>
      </c>
      <c r="AQ22" s="240">
        <f t="shared" si="31"/>
        <v>1868</v>
      </c>
      <c r="AR22" s="240">
        <f t="shared" si="31"/>
        <v>3952</v>
      </c>
      <c r="AS22" s="240">
        <f t="shared" si="31"/>
        <v>2152</v>
      </c>
      <c r="AT22" s="240">
        <f t="shared" si="31"/>
        <v>3256</v>
      </c>
      <c r="AU22" s="240">
        <f t="shared" si="17"/>
        <v>11972</v>
      </c>
      <c r="AV22" s="235" t="str">
        <f>Setup!I4</f>
        <v>No</v>
      </c>
      <c r="AW22" s="235" t="str">
        <f>Setup!J4</f>
        <v>No</v>
      </c>
    </row>
    <row r="23" spans="1:49" ht="15" customHeight="1" x14ac:dyDescent="0.3">
      <c r="A23" s="167">
        <f>Setup!A5</f>
        <v>3</v>
      </c>
      <c r="B23" s="230">
        <f>Setup!B5</f>
        <v>46110</v>
      </c>
      <c r="C23" s="167" t="str">
        <f>Setup!C5</f>
        <v>Sunday</v>
      </c>
      <c r="D23" s="167" t="str">
        <f>Setup!D5</f>
        <v>Westchester SC</v>
      </c>
      <c r="E23" s="231">
        <f>Setup!E5</f>
        <v>0.79166666666666696</v>
      </c>
      <c r="F23" s="167" t="str">
        <f>Setup!F5</f>
        <v>D</v>
      </c>
      <c r="G23" s="167" t="s">
        <v>110</v>
      </c>
      <c r="H23" s="167" t="str">
        <f>Setup!H5</f>
        <v>No</v>
      </c>
      <c r="I23" s="232">
        <f>IF(IFERROR(INDEX(Overrides!$F$49:$L$288,MATCH($A23&amp;$G23,Overrides!$C$49:$C$288,0),1),"")&lt;&gt;"",IFERROR(INDEX(Overrides!$F$49:$L$288,MATCH($A23&amp;$G23,Overrides!$C$49:$C$288,0),1),""),IF(IFERROR(INDEX(Overrides!$D$6:$J$45,MATCH($F23&amp;$G23,Overrides!$C$6:$C$45,0),1),"")&lt;&gt;"",IFERROR(INDEX(Overrides!$D$6:$J$45,MATCH($F23&amp;$G23,Overrides!$C$6:$C$45,0),1),""),MROUND(VLOOKUP("P1+",Setup!$A$30:$B$36,2,FALSE())*VLOOKUP($G23,Setup!$A$40:$B$48,2,FALSE()),0.5)))</f>
        <v>0</v>
      </c>
      <c r="J23" s="232">
        <f>IF(IFERROR(INDEX(Overrides!$F$49:$L$288,MATCH($A23&amp;$G23,Overrides!$C$49:$C$288,0),2),"")&lt;&gt;"",IFERROR(INDEX(Overrides!$F$49:$L$288,MATCH($A23&amp;$G23,Overrides!$C$49:$C$288,0),2),""),IF(IFERROR(INDEX(Overrides!$D$6:$J$45,MATCH($F23&amp;$G23,Overrides!$C$6:$C$45,0),2),"")&lt;&gt;"",IFERROR(INDEX(Overrides!$D$6:$J$45,MATCH($F23&amp;$G23,Overrides!$C$6:$C$45,0),2),""),MROUND(VLOOKUP("P1",Setup!$A$30:$B$36,2,FALSE())*VLOOKUP($G23,Setup!$A$40:$B$48,2,FALSE()),0.5)))</f>
        <v>0</v>
      </c>
      <c r="K23" s="232">
        <f>IF(IFERROR(INDEX(Overrides!$F$49:$L$288,MATCH($A23&amp;$G23,Overrides!$C$49:$C$288,0),3),"")&lt;&gt;"",IFERROR(INDEX(Overrides!$F$49:$L$288,MATCH($A23&amp;$G23,Overrides!$C$49:$C$288,0),3),""),IF(IFERROR(INDEX(Overrides!$D$6:$J$45,MATCH($F23&amp;$G23,Overrides!$C$6:$C$45,0),3),"")&lt;&gt;"",IFERROR(INDEX(Overrides!$D$6:$J$45,MATCH($F23&amp;$G23,Overrides!$C$6:$C$45,0),3),""),MROUND(VLOOKUP("P2+",Setup!$A$30:$B$36,2,FALSE())*VLOOKUP($G23,Setup!$A$40:$B$48,2,FALSE()),0.5)))</f>
        <v>0</v>
      </c>
      <c r="L23" s="232">
        <f>IF(IFERROR(INDEX(Overrides!$F$49:$L$288,MATCH($A23&amp;$G23,Overrides!$C$49:$C$288,0),4),"")&lt;&gt;"",IFERROR(INDEX(Overrides!$F$49:$L$288,MATCH($A23&amp;$G23,Overrides!$C$49:$C$288,0),4),""),IF(IFERROR(INDEX(Overrides!$D$6:$J$45,MATCH($F23&amp;$G23,Overrides!$C$6:$C$45,0),4),"")&lt;&gt;"",IFERROR(INDEX(Overrides!$D$6:$J$45,MATCH($F23&amp;$G23,Overrides!$C$6:$C$45,0),4),""),MROUND(VLOOKUP("P2",Setup!$A$30:$B$36,2,FALSE())*VLOOKUP($G23,Setup!$A$40:$B$48,2,FALSE()),0.5)))</f>
        <v>0</v>
      </c>
      <c r="M23" s="232">
        <f>IF(IFERROR(INDEX(Overrides!$F$49:$L$288,MATCH($A23&amp;$G23,Overrides!$C$49:$C$288,0),5),"")&lt;&gt;"",IFERROR(INDEX(Overrides!$F$49:$L$288,MATCH($A23&amp;$G23,Overrides!$C$49:$C$288,0),5),""),IF(IFERROR(INDEX(Overrides!$D$6:$J$45,MATCH($F23&amp;$G23,Overrides!$C$6:$C$45,0),5),"")&lt;&gt;"",IFERROR(INDEX(Overrides!$D$6:$J$45,MATCH($F23&amp;$G23,Overrides!$C$6:$C$45,0),5),""),MROUND(VLOOKUP("P3",Setup!$A$30:$B$36,2,FALSE())*VLOOKUP($G23,Setup!$A$40:$B$48,2,FALSE()),0.5)))</f>
        <v>0</v>
      </c>
      <c r="N23" s="232">
        <f>IF(IFERROR(INDEX(Overrides!$F$49:$L$288,MATCH($A23&amp;$G23,Overrides!$C$49:$C$288,0),6),"")&lt;&gt;"",IFERROR(INDEX(Overrides!$F$49:$L$288,MATCH($A23&amp;$G23,Overrides!$C$49:$C$288,0),6),""),IF(IFERROR(INDEX(Overrides!$D$6:$J$45,MATCH($F23&amp;$G23,Overrides!$C$6:$C$45,0),6),"")&lt;&gt;"",IFERROR(INDEX(Overrides!$D$6:$J$45,MATCH($F23&amp;$G23,Overrides!$C$6:$C$45,0),6),""),MROUND(VLOOKUP("P4",Setup!$A$30:$B$36,2,FALSE())*VLOOKUP($G23,Setup!$A$40:$B$48,2,FALSE()),0.5)))</f>
        <v>0</v>
      </c>
      <c r="O23" s="232">
        <f>IF(IFERROR(INDEX(Overrides!$F$49:$L$288,MATCH($A23&amp;$G23,Overrides!$C$49:$C$288,0),7),"")&lt;&gt;"",IFERROR(INDEX(Overrides!$F$49:$L$288,MATCH($A23&amp;$G23,Overrides!$C$49:$C$288,0),7),""),IF(IFERROR(INDEX(Overrides!$D$6:$J$45,MATCH($F23&amp;$G23,Overrides!$C$6:$C$45,0),7),"")&lt;&gt;"",IFERROR(INDEX(Overrides!$D$6:$J$45,MATCH($F23&amp;$G23,Overrides!$C$6:$C$45,0),7),""),MROUND(VLOOKUP("P5",Setup!$A$30:$B$36,2,FALSE())*VLOOKUP($G23,Setup!$A$40:$B$48,2,FALSE()),0.5)))</f>
        <v>0</v>
      </c>
      <c r="P23" s="233">
        <f>SUMIFS(Inventory!$F$2:$F$38,Inventory!$I$2:$I$38,"P1+",Inventory!$E$2:$E$38,"&lt;&gt;West")+IF(UPPER($H23)="YES",SUMIFS(Inventory!$F$2:$F$38,Inventory!$I$2:$I$38,"P1+",Inventory!$E$2:$E$38,"West"),0)</f>
        <v>17</v>
      </c>
      <c r="Q23" s="233">
        <f>SUMIFS(Inventory!$F$2:$F$38,Inventory!$I$2:$I$38,"P1",Inventory!$E$2:$E$38,"&lt;&gt;West")+IF(UPPER($H23)="YES",SUMIFS(Inventory!$F$2:$F$38,Inventory!$I$2:$I$38,"P1",Inventory!$E$2:$E$38,"West"),0)</f>
        <v>119</v>
      </c>
      <c r="R23" s="233">
        <f>SUMIFS(Inventory!$F$2:$F$38,Inventory!$I$2:$I$38,"P2+",Inventory!$E$2:$E$38,"&lt;&gt;West")+IF(UPPER($H23)="YES",SUMIFS(Inventory!$F$2:$F$38,Inventory!$I$2:$I$38,"P2+",Inventory!$E$2:$E$38,"West"),0)</f>
        <v>34</v>
      </c>
      <c r="S23" s="233">
        <f>SUMIFS(Inventory!$F$2:$F$38,Inventory!$I$2:$I$38,"P2",Inventory!$E$2:$E$38,"&lt;&gt;West")+IF(UPPER($H23)="YES",SUMIFS(Inventory!$F$2:$F$38,Inventory!$I$2:$I$38,"P2",Inventory!$E$2:$E$38,"West"),0)</f>
        <v>298</v>
      </c>
      <c r="T23" s="233">
        <f>SUMIFS(Inventory!$F$2:$F$38,Inventory!$I$2:$I$38,"P3",Inventory!$E$2:$E$38,"&lt;&gt;West")+IF(UPPER($H23)="YES",SUMIFS(Inventory!$F$2:$F$38,Inventory!$I$2:$I$38,"P3",Inventory!$E$2:$E$38,"West"),0)</f>
        <v>724</v>
      </c>
      <c r="U23" s="233">
        <f>SUMIFS(Inventory!$F$2:$F$38,Inventory!$I$2:$I$38,"P4",Inventory!$E$2:$E$38,"&lt;&gt;West")+IF(UPPER($H23)="YES",SUMIFS(Inventory!$F$2:$F$38,Inventory!$I$2:$I$38,"P4",Inventory!$E$2:$E$38,"West"),0)</f>
        <v>350</v>
      </c>
      <c r="V23" s="233">
        <f>SUMIFS(Inventory!$F$2:$F$38,Inventory!$I$2:$I$38,"P5",Inventory!$E$2:$E$38,"&lt;&gt;West")+IF(UPPER($H23)="YES",SUMIFS(Inventory!$F$2:$F$38,Inventory!$I$2:$I$38,"P5",Inventory!$E$2:$E$38,"West"),0)</f>
        <v>614</v>
      </c>
      <c r="W23" s="233">
        <f t="shared" ref="W23:W31" si="32">SUM(P23:V23)</f>
        <v>2156</v>
      </c>
      <c r="X23" s="233">
        <f>IF(IFERROR(INDEX(Overrides!$F$292:$L$531,MATCH($A23&amp;$G23,Overrides!$C$292:$C$531,0),1),"")&lt;&gt;"",IFERROR(INDEX(Overrides!$F$292:$L$531,MATCH($A23&amp;$G23,Overrides!$C$292:$C$531,0),1),""),ROUND(P23*Setup!B$70,0))</f>
        <v>17</v>
      </c>
      <c r="Y23" s="233">
        <f>IF(IFERROR(INDEX(Overrides!$F$292:$L$531,MATCH($A23&amp;$G23,Overrides!$C$292:$C$531,0),2),"")&lt;&gt;"",IFERROR(INDEX(Overrides!$F$292:$L$531,MATCH($A23&amp;$G23,Overrides!$C$292:$C$531,0),2),""),ROUND(Q23*Setup!C$70,0))</f>
        <v>30</v>
      </c>
      <c r="Z23" s="233">
        <f>IF(IFERROR(INDEX(Overrides!$F$292:$L$531,MATCH($A23&amp;$G23,Overrides!$C$292:$C$531,0),3),"")&lt;&gt;"",IFERROR(INDEX(Overrides!$F$292:$L$531,MATCH($A23&amp;$G23,Overrides!$C$292:$C$531,0),3),""),ROUND(R23*Setup!D$70,0))</f>
        <v>34</v>
      </c>
      <c r="AA23" s="233">
        <f>IF(IFERROR(INDEX(Overrides!$F$292:$L$531,MATCH($A23&amp;$G23,Overrides!$C$292:$C$531,0),4),"")&lt;&gt;"",IFERROR(INDEX(Overrides!$F$292:$L$531,MATCH($A23&amp;$G23,Overrides!$C$292:$C$531,0),4),""),ROUND(S23*Setup!E$70,0))</f>
        <v>60</v>
      </c>
      <c r="AB23" s="233">
        <f>IF(IFERROR(INDEX(Overrides!$F$292:$L$531,MATCH($A23&amp;$G23,Overrides!$C$292:$C$531,0),5),"")&lt;&gt;"",IFERROR(INDEX(Overrides!$F$292:$L$531,MATCH($A23&amp;$G23,Overrides!$C$292:$C$531,0),5),""),ROUND(T23*Setup!F$70,0))</f>
        <v>181</v>
      </c>
      <c r="AC23" s="233">
        <f>IF(IFERROR(INDEX(Overrides!$F$292:$L$531,MATCH($A23&amp;$G23,Overrides!$C$292:$C$531,0),6),"")&lt;&gt;"",IFERROR(INDEX(Overrides!$F$292:$L$531,MATCH($A23&amp;$G23,Overrides!$C$292:$C$531,0),6),""),ROUND(U23*Setup!G$70,0))</f>
        <v>53</v>
      </c>
      <c r="AD23" s="233">
        <f>IF(IFERROR(INDEX(Overrides!$F$292:$L$531,MATCH($A23&amp;$G23,Overrides!$C$292:$C$531,0),7),"")&lt;&gt;"",IFERROR(INDEX(Overrides!$F$292:$L$531,MATCH($A23&amp;$G23,Overrides!$C$292:$C$531,0),7),""),ROUND(V23*Setup!H$70,0))</f>
        <v>123</v>
      </c>
      <c r="AE23" s="233">
        <f t="shared" si="1"/>
        <v>498</v>
      </c>
      <c r="AF23" s="233">
        <f t="shared" si="2"/>
        <v>0</v>
      </c>
      <c r="AG23" s="233">
        <f t="shared" si="3"/>
        <v>89</v>
      </c>
      <c r="AH23" s="233">
        <f t="shared" si="4"/>
        <v>0</v>
      </c>
      <c r="AI23" s="233">
        <f t="shared" si="5"/>
        <v>238</v>
      </c>
      <c r="AJ23" s="233">
        <f t="shared" si="6"/>
        <v>543</v>
      </c>
      <c r="AK23" s="233">
        <f t="shared" si="7"/>
        <v>297</v>
      </c>
      <c r="AL23" s="233">
        <f t="shared" si="8"/>
        <v>491</v>
      </c>
      <c r="AM23" s="233">
        <f t="shared" si="9"/>
        <v>1665</v>
      </c>
      <c r="AN23" s="234">
        <f t="shared" ref="AN23:AN31" si="33">I23*X23</f>
        <v>0</v>
      </c>
      <c r="AO23" s="234">
        <f t="shared" ref="AO23:AO31" si="34">J23*Y23</f>
        <v>0</v>
      </c>
      <c r="AP23" s="234">
        <f t="shared" ref="AP23:AP31" si="35">K23*Z23</f>
        <v>0</v>
      </c>
      <c r="AQ23" s="234">
        <f t="shared" ref="AQ23:AQ31" si="36">L23*AA23</f>
        <v>0</v>
      </c>
      <c r="AR23" s="234">
        <f t="shared" ref="AR23:AR31" si="37">M23*AB23</f>
        <v>0</v>
      </c>
      <c r="AS23" s="234">
        <f t="shared" ref="AS23:AS31" si="38">N23*AC23</f>
        <v>0</v>
      </c>
      <c r="AT23" s="234">
        <f t="shared" ref="AT23:AT31" si="39">O23*AD23</f>
        <v>0</v>
      </c>
      <c r="AU23" s="234">
        <f t="shared" si="17"/>
        <v>0</v>
      </c>
      <c r="AV23" s="167" t="str">
        <f>Setup!I5</f>
        <v>No</v>
      </c>
      <c r="AW23" s="167" t="str">
        <f>Setup!J5</f>
        <v>No</v>
      </c>
    </row>
    <row r="24" spans="1:49" ht="15" customHeight="1" x14ac:dyDescent="0.3">
      <c r="A24" s="167">
        <f>Setup!A5</f>
        <v>3</v>
      </c>
      <c r="B24" s="230">
        <f>Setup!B5</f>
        <v>46110</v>
      </c>
      <c r="C24" s="167" t="str">
        <f>Setup!C5</f>
        <v>Sunday</v>
      </c>
      <c r="D24" s="167" t="str">
        <f>Setup!D5</f>
        <v>Westchester SC</v>
      </c>
      <c r="E24" s="231">
        <f>Setup!E5</f>
        <v>0.79166666666666696</v>
      </c>
      <c r="F24" s="167" t="str">
        <f>Setup!F5</f>
        <v>D</v>
      </c>
      <c r="G24" s="167" t="s">
        <v>47</v>
      </c>
      <c r="H24" s="167" t="str">
        <f>Setup!H5</f>
        <v>No</v>
      </c>
      <c r="I24" s="232">
        <f>IF(IFERROR(INDEX(Overrides!$F$49:$L$288,MATCH($A24&amp;$G24,Overrides!$C$49:$C$288,0),1),"")&lt;&gt;"",IFERROR(INDEX(Overrides!$F$49:$L$288,MATCH($A24&amp;$G24,Overrides!$C$49:$C$288,0),1),""),IF(IFERROR(INDEX(Overrides!$D$6:$J$45,MATCH($F24&amp;$G24,Overrides!$C$6:$C$45,0),1),"")&lt;&gt;"",IFERROR(INDEX(Overrides!$D$6:$J$45,MATCH($F24&amp;$G24,Overrides!$C$6:$C$45,0),1),""),MROUND(VLOOKUP("P1+",Setup!$A$30:$B$36,2,FALSE())*VLOOKUP($G24,Setup!$A$40:$B$48,2,FALSE())*VLOOKUP($F24,Setup!$A$52:$B$55,2,FALSE()),0.5)))</f>
        <v>8</v>
      </c>
      <c r="J24" s="232">
        <f>IF(IFERROR(INDEX(Overrides!$F$49:$L$288,MATCH($A24&amp;$G24,Overrides!$C$49:$C$288,0),2),"")&lt;&gt;"",IFERROR(INDEX(Overrides!$F$49:$L$288,MATCH($A24&amp;$G24,Overrides!$C$49:$C$288,0),2),""),IF(IFERROR(INDEX(Overrides!$D$6:$J$45,MATCH($F24&amp;$G24,Overrides!$C$6:$C$45,0),2),"")&lt;&gt;"",IFERROR(INDEX(Overrides!$D$6:$J$45,MATCH($F24&amp;$G24,Overrides!$C$6:$C$45,0),2),""),MROUND(VLOOKUP("P1",Setup!$A$30:$B$36,2,FALSE())*VLOOKUP($G24,Setup!$A$40:$B$48,2,FALSE())*VLOOKUP($F24,Setup!$A$52:$B$55,2,FALSE()),0.5)))</f>
        <v>8</v>
      </c>
      <c r="K24" s="232">
        <f>IF(IFERROR(INDEX(Overrides!$F$49:$L$288,MATCH($A24&amp;$G24,Overrides!$C$49:$C$288,0),3),"")&lt;&gt;"",IFERROR(INDEX(Overrides!$F$49:$L$288,MATCH($A24&amp;$G24,Overrides!$C$49:$C$288,0),3),""),IF(IFERROR(INDEX(Overrides!$D$6:$J$45,MATCH($F24&amp;$G24,Overrides!$C$6:$C$45,0),3),"")&lt;&gt;"",IFERROR(INDEX(Overrides!$D$6:$J$45,MATCH($F24&amp;$G24,Overrides!$C$6:$C$45,0),3),""),MROUND(VLOOKUP("P2+",Setup!$A$30:$B$36,2,FALSE())*VLOOKUP($G24,Setup!$A$40:$B$48,2,FALSE())*VLOOKUP($F24,Setup!$A$52:$B$55,2,FALSE()),0.5)))</f>
        <v>8</v>
      </c>
      <c r="L24" s="232">
        <f>IF(IFERROR(INDEX(Overrides!$F$49:$L$288,MATCH($A24&amp;$G24,Overrides!$C$49:$C$288,0),4),"")&lt;&gt;"",IFERROR(INDEX(Overrides!$F$49:$L$288,MATCH($A24&amp;$G24,Overrides!$C$49:$C$288,0),4),""),IF(IFERROR(INDEX(Overrides!$D$6:$J$45,MATCH($F24&amp;$G24,Overrides!$C$6:$C$45,0),4),"")&lt;&gt;"",IFERROR(INDEX(Overrides!$D$6:$J$45,MATCH($F24&amp;$G24,Overrides!$C$6:$C$45,0),4),""),MROUND(VLOOKUP("P2",Setup!$A$30:$B$36,2,FALSE())*VLOOKUP($G24,Setup!$A$40:$B$48,2,FALSE())*VLOOKUP($F24,Setup!$A$52:$B$55,2,FALSE()),0.5)))</f>
        <v>8</v>
      </c>
      <c r="M24" s="232">
        <f>IF(IFERROR(INDEX(Overrides!$F$49:$L$288,MATCH($A24&amp;$G24,Overrides!$C$49:$C$288,0),5),"")&lt;&gt;"",IFERROR(INDEX(Overrides!$F$49:$L$288,MATCH($A24&amp;$G24,Overrides!$C$49:$C$288,0),5),""),IF(IFERROR(INDEX(Overrides!$D$6:$J$45,MATCH($F24&amp;$G24,Overrides!$C$6:$C$45,0),5),"")&lt;&gt;"",IFERROR(INDEX(Overrides!$D$6:$J$45,MATCH($F24&amp;$G24,Overrides!$C$6:$C$45,0),5),""),MROUND(VLOOKUP("P3",Setup!$A$30:$B$36,2,FALSE())*VLOOKUP($G24,Setup!$A$40:$B$48,2,FALSE())*VLOOKUP($F24,Setup!$A$52:$B$55,2,FALSE()),0.5)))</f>
        <v>8</v>
      </c>
      <c r="N24" s="232">
        <f>IF(IFERROR(INDEX(Overrides!$F$49:$L$288,MATCH($A24&amp;$G24,Overrides!$C$49:$C$288,0),6),"")&lt;&gt;"",IFERROR(INDEX(Overrides!$F$49:$L$288,MATCH($A24&amp;$G24,Overrides!$C$49:$C$288,0),6),""),IF(IFERROR(INDEX(Overrides!$D$6:$J$45,MATCH($F24&amp;$G24,Overrides!$C$6:$C$45,0),6),"")&lt;&gt;"",IFERROR(INDEX(Overrides!$D$6:$J$45,MATCH($F24&amp;$G24,Overrides!$C$6:$C$45,0),6),""),MROUND(VLOOKUP("P4",Setup!$A$30:$B$36,2,FALSE())*VLOOKUP($G24,Setup!$A$40:$B$48,2,FALSE())*VLOOKUP($F24,Setup!$A$52:$B$55,2,FALSE()),0.5)))</f>
        <v>8</v>
      </c>
      <c r="O24" s="232">
        <f>IF(IFERROR(INDEX(Overrides!$F$49:$L$288,MATCH($A24&amp;$G24,Overrides!$C$49:$C$288,0),7),"")&lt;&gt;"",IFERROR(INDEX(Overrides!$F$49:$L$288,MATCH($A24&amp;$G24,Overrides!$C$49:$C$288,0),7),""),IF(IFERROR(INDEX(Overrides!$D$6:$J$45,MATCH($F24&amp;$G24,Overrides!$C$6:$C$45,0),7),"")&lt;&gt;"",IFERROR(INDEX(Overrides!$D$6:$J$45,MATCH($F24&amp;$G24,Overrides!$C$6:$C$45,0),7),""),MROUND(VLOOKUP("P5",Setup!$A$30:$B$36,2,FALSE())*VLOOKUP($G24,Setup!$A$40:$B$48,2,FALSE())*VLOOKUP($F24,Setup!$A$52:$B$55,2,FALSE()),0.5)))</f>
        <v>8</v>
      </c>
      <c r="P24" s="233">
        <f>SUMIFS(Inventory!$F$2:$F$38,Inventory!$I$2:$I$38,"P1+",Inventory!$E$2:$E$38,"&lt;&gt;West")+IF(UPPER($H24)="YES",SUMIFS(Inventory!$F$2:$F$38,Inventory!$I$2:$I$38,"P1+",Inventory!$E$2:$E$38,"West"),0)</f>
        <v>17</v>
      </c>
      <c r="Q24" s="233">
        <f>SUMIFS(Inventory!$F$2:$F$38,Inventory!$I$2:$I$38,"P1",Inventory!$E$2:$E$38,"&lt;&gt;West")+IF(UPPER($H24)="YES",SUMIFS(Inventory!$F$2:$F$38,Inventory!$I$2:$I$38,"P1",Inventory!$E$2:$E$38,"West"),0)</f>
        <v>119</v>
      </c>
      <c r="R24" s="233">
        <f>SUMIFS(Inventory!$F$2:$F$38,Inventory!$I$2:$I$38,"P2+",Inventory!$E$2:$E$38,"&lt;&gt;West")+IF(UPPER($H24)="YES",SUMIFS(Inventory!$F$2:$F$38,Inventory!$I$2:$I$38,"P2+",Inventory!$E$2:$E$38,"West"),0)</f>
        <v>34</v>
      </c>
      <c r="S24" s="233">
        <f>SUMIFS(Inventory!$F$2:$F$38,Inventory!$I$2:$I$38,"P2",Inventory!$E$2:$E$38,"&lt;&gt;West")+IF(UPPER($H24)="YES",SUMIFS(Inventory!$F$2:$F$38,Inventory!$I$2:$I$38,"P2",Inventory!$E$2:$E$38,"West"),0)</f>
        <v>298</v>
      </c>
      <c r="T24" s="233">
        <f>SUMIFS(Inventory!$F$2:$F$38,Inventory!$I$2:$I$38,"P3",Inventory!$E$2:$E$38,"&lt;&gt;West")+IF(UPPER($H24)="YES",SUMIFS(Inventory!$F$2:$F$38,Inventory!$I$2:$I$38,"P3",Inventory!$E$2:$E$38,"West"),0)</f>
        <v>724</v>
      </c>
      <c r="U24" s="233">
        <f>SUMIFS(Inventory!$F$2:$F$38,Inventory!$I$2:$I$38,"P4",Inventory!$E$2:$E$38,"&lt;&gt;West")+IF(UPPER($H24)="YES",SUMIFS(Inventory!$F$2:$F$38,Inventory!$I$2:$I$38,"P4",Inventory!$E$2:$E$38,"West"),0)</f>
        <v>350</v>
      </c>
      <c r="V24" s="233">
        <f>SUMIFS(Inventory!$F$2:$F$38,Inventory!$I$2:$I$38,"P5",Inventory!$E$2:$E$38,"&lt;&gt;West")+IF(UPPER($H24)="YES",SUMIFS(Inventory!$F$2:$F$38,Inventory!$I$2:$I$38,"P5",Inventory!$E$2:$E$38,"West"),0)</f>
        <v>614</v>
      </c>
      <c r="W24" s="233">
        <f t="shared" si="32"/>
        <v>2156</v>
      </c>
      <c r="X24" s="233">
        <f>IF(IFERROR(INDEX(Overrides!$F$292:$L$531,MATCH($A24&amp;$G24,Overrides!$C$292:$C$531,0),1),"")&lt;&gt;"",IFERROR(INDEX(Overrides!$F$292:$L$531,MATCH($A24&amp;$G24,Overrides!$C$292:$C$531,0),1),""),ROUND(P24*Setup!B$71*VLOOKUP($F24,Setup!$A$52:$C$55,3,FALSE()),0))</f>
        <v>0</v>
      </c>
      <c r="Y24" s="233">
        <f>IF(IFERROR(INDEX(Overrides!$F$292:$L$531,MATCH($A24&amp;$G24,Overrides!$C$292:$C$531,0),2),"")&lt;&gt;"",IFERROR(INDEX(Overrides!$F$292:$L$531,MATCH($A24&amp;$G24,Overrides!$C$292:$C$531,0),2),""),ROUND(Q24*Setup!C$71*VLOOKUP($F24,Setup!$A$52:$C$55,3,FALSE()),0))</f>
        <v>0</v>
      </c>
      <c r="Z24" s="233">
        <f>IF(IFERROR(INDEX(Overrides!$F$292:$L$531,MATCH($A24&amp;$G24,Overrides!$C$292:$C$531,0),3),"")&lt;&gt;"",IFERROR(INDEX(Overrides!$F$292:$L$531,MATCH($A24&amp;$G24,Overrides!$C$292:$C$531,0),3),""),ROUND(R24*Setup!D$71*VLOOKUP($F24,Setup!$A$52:$C$55,3,FALSE()),0))</f>
        <v>0</v>
      </c>
      <c r="AA24" s="233">
        <f>IF(IFERROR(INDEX(Overrides!$F$292:$L$531,MATCH($A24&amp;$G24,Overrides!$C$292:$C$531,0),4),"")&lt;&gt;"",IFERROR(INDEX(Overrides!$F$292:$L$531,MATCH($A24&amp;$G24,Overrides!$C$292:$C$531,0),4),""),ROUND(S24*Setup!E$71*VLOOKUP($F24,Setup!$A$52:$C$55,3,FALSE()),0))</f>
        <v>31</v>
      </c>
      <c r="AB24" s="233">
        <f>IF(IFERROR(INDEX(Overrides!$F$292:$L$531,MATCH($A24&amp;$G24,Overrides!$C$292:$C$531,0),5),"")&lt;&gt;"",IFERROR(INDEX(Overrides!$F$292:$L$531,MATCH($A24&amp;$G24,Overrides!$C$292:$C$531,0),5),""),ROUND(T24*Setup!F$71*VLOOKUP($F24,Setup!$A$52:$C$55,3,FALSE()),0))</f>
        <v>152</v>
      </c>
      <c r="AC24" s="233">
        <f>IF(IFERROR(INDEX(Overrides!$F$292:$L$531,MATCH($A24&amp;$G24,Overrides!$C$292:$C$531,0),6),"")&lt;&gt;"",IFERROR(INDEX(Overrides!$F$292:$L$531,MATCH($A24&amp;$G24,Overrides!$C$292:$C$531,0),6),""),ROUND(U24*Setup!G$71*VLOOKUP($F24,Setup!$A$52:$C$55,3,FALSE()),0))</f>
        <v>86</v>
      </c>
      <c r="AD24" s="233">
        <f>IF(IFERROR(INDEX(Overrides!$F$292:$L$531,MATCH($A24&amp;$G24,Overrides!$C$292:$C$531,0),7),"")&lt;&gt;"",IFERROR(INDEX(Overrides!$F$292:$L$531,MATCH($A24&amp;$G24,Overrides!$C$292:$C$531,0),7),""),ROUND(V24*Setup!H$71*VLOOKUP($F24,Setup!$A$52:$C$55,3,FALSE()),0))</f>
        <v>215</v>
      </c>
      <c r="AE24" s="233">
        <f t="shared" si="1"/>
        <v>484</v>
      </c>
      <c r="AF24" s="233">
        <f t="shared" si="2"/>
        <v>17</v>
      </c>
      <c r="AG24" s="233">
        <f t="shared" si="3"/>
        <v>119</v>
      </c>
      <c r="AH24" s="233">
        <f t="shared" si="4"/>
        <v>34</v>
      </c>
      <c r="AI24" s="233">
        <f t="shared" si="5"/>
        <v>267</v>
      </c>
      <c r="AJ24" s="233">
        <f t="shared" si="6"/>
        <v>572</v>
      </c>
      <c r="AK24" s="233">
        <f t="shared" si="7"/>
        <v>264</v>
      </c>
      <c r="AL24" s="233">
        <f t="shared" si="8"/>
        <v>399</v>
      </c>
      <c r="AM24" s="233">
        <f t="shared" si="9"/>
        <v>1757</v>
      </c>
      <c r="AN24" s="234">
        <f t="shared" si="33"/>
        <v>0</v>
      </c>
      <c r="AO24" s="234">
        <f t="shared" si="34"/>
        <v>0</v>
      </c>
      <c r="AP24" s="234">
        <f t="shared" si="35"/>
        <v>0</v>
      </c>
      <c r="AQ24" s="234">
        <f t="shared" si="36"/>
        <v>248</v>
      </c>
      <c r="AR24" s="234">
        <f t="shared" si="37"/>
        <v>1216</v>
      </c>
      <c r="AS24" s="234">
        <f t="shared" si="38"/>
        <v>688</v>
      </c>
      <c r="AT24" s="234">
        <f t="shared" si="39"/>
        <v>1720</v>
      </c>
      <c r="AU24" s="234">
        <f t="shared" si="17"/>
        <v>3872</v>
      </c>
      <c r="AV24" s="167" t="str">
        <f>Setup!I5</f>
        <v>No</v>
      </c>
      <c r="AW24" s="167" t="str">
        <f>Setup!J5</f>
        <v>No</v>
      </c>
    </row>
    <row r="25" spans="1:49" ht="15" customHeight="1" x14ac:dyDescent="0.3">
      <c r="A25" s="167">
        <f>Setup!A5</f>
        <v>3</v>
      </c>
      <c r="B25" s="230">
        <f>Setup!B5</f>
        <v>46110</v>
      </c>
      <c r="C25" s="167" t="str">
        <f>Setup!C5</f>
        <v>Sunday</v>
      </c>
      <c r="D25" s="167" t="str">
        <f>Setup!D5</f>
        <v>Westchester SC</v>
      </c>
      <c r="E25" s="231">
        <f>Setup!E5</f>
        <v>0.79166666666666696</v>
      </c>
      <c r="F25" s="167" t="str">
        <f>Setup!F5</f>
        <v>D</v>
      </c>
      <c r="G25" s="167" t="s">
        <v>113</v>
      </c>
      <c r="H25" s="167" t="str">
        <f>Setup!H5</f>
        <v>No</v>
      </c>
      <c r="I25" s="232">
        <f>IF(IFERROR(INDEX(Overrides!$F$49:$L$288,MATCH($A25&amp;$G25,Overrides!$C$49:$C$288,0),1),"")&lt;&gt;"",IFERROR(INDEX(Overrides!$F$49:$L$288,MATCH($A25&amp;$G25,Overrides!$C$49:$C$288,0),1),""),IF(IFERROR(INDEX(Overrides!$D$6:$J$45,MATCH($F25&amp;$G25,Overrides!$C$6:$C$45,0),1),"")&lt;&gt;"",IFERROR(INDEX(Overrides!$D$6:$J$45,MATCH($F25&amp;$G25,Overrides!$C$6:$C$45,0),1),""),MROUND(VLOOKUP("P1+",Setup!$A$30:$B$36,2,FALSE())*VLOOKUP($G25,Setup!$A$40:$B$48,2,FALSE())*VLOOKUP($F25,Setup!$A$52:$B$55,2,FALSE()),0.5)))</f>
        <v>12</v>
      </c>
      <c r="J25" s="232">
        <f>IF(IFERROR(INDEX(Overrides!$F$49:$L$288,MATCH($A25&amp;$G25,Overrides!$C$49:$C$288,0),2),"")&lt;&gt;"",IFERROR(INDEX(Overrides!$F$49:$L$288,MATCH($A25&amp;$G25,Overrides!$C$49:$C$288,0),2),""),IF(IFERROR(INDEX(Overrides!$D$6:$J$45,MATCH($F25&amp;$G25,Overrides!$C$6:$C$45,0),2),"")&lt;&gt;"",IFERROR(INDEX(Overrides!$D$6:$J$45,MATCH($F25&amp;$G25,Overrides!$C$6:$C$45,0),2),""),MROUND(VLOOKUP("P1",Setup!$A$30:$B$36,2,FALSE())*VLOOKUP($G25,Setup!$A$40:$B$48,2,FALSE())*VLOOKUP($F25,Setup!$A$52:$B$55,2,FALSE()),0.5)))</f>
        <v>12</v>
      </c>
      <c r="K25" s="232">
        <f>IF(IFERROR(INDEX(Overrides!$F$49:$L$288,MATCH($A25&amp;$G25,Overrides!$C$49:$C$288,0),3),"")&lt;&gt;"",IFERROR(INDEX(Overrides!$F$49:$L$288,MATCH($A25&amp;$G25,Overrides!$C$49:$C$288,0),3),""),IF(IFERROR(INDEX(Overrides!$D$6:$J$45,MATCH($F25&amp;$G25,Overrides!$C$6:$C$45,0),3),"")&lt;&gt;"",IFERROR(INDEX(Overrides!$D$6:$J$45,MATCH($F25&amp;$G25,Overrides!$C$6:$C$45,0),3),""),MROUND(VLOOKUP("P2+",Setup!$A$30:$B$36,2,FALSE())*VLOOKUP($G25,Setup!$A$40:$B$48,2,FALSE())*VLOOKUP($F25,Setup!$A$52:$B$55,2,FALSE()),0.5)))</f>
        <v>12</v>
      </c>
      <c r="L25" s="232">
        <f>IF(IFERROR(INDEX(Overrides!$F$49:$L$288,MATCH($A25&amp;$G25,Overrides!$C$49:$C$288,0),4),"")&lt;&gt;"",IFERROR(INDEX(Overrides!$F$49:$L$288,MATCH($A25&amp;$G25,Overrides!$C$49:$C$288,0),4),""),IF(IFERROR(INDEX(Overrides!$D$6:$J$45,MATCH($F25&amp;$G25,Overrides!$C$6:$C$45,0),4),"")&lt;&gt;"",IFERROR(INDEX(Overrides!$D$6:$J$45,MATCH($F25&amp;$G25,Overrides!$C$6:$C$45,0),4),""),MROUND(VLOOKUP("P2",Setup!$A$30:$B$36,2,FALSE())*VLOOKUP($G25,Setup!$A$40:$B$48,2,FALSE())*VLOOKUP($F25,Setup!$A$52:$B$55,2,FALSE()),0.5)))</f>
        <v>12</v>
      </c>
      <c r="M25" s="232">
        <f>IF(IFERROR(INDEX(Overrides!$F$49:$L$288,MATCH($A25&amp;$G25,Overrides!$C$49:$C$288,0),5),"")&lt;&gt;"",IFERROR(INDEX(Overrides!$F$49:$L$288,MATCH($A25&amp;$G25,Overrides!$C$49:$C$288,0),5),""),IF(IFERROR(INDEX(Overrides!$D$6:$J$45,MATCH($F25&amp;$G25,Overrides!$C$6:$C$45,0),5),"")&lt;&gt;"",IFERROR(INDEX(Overrides!$D$6:$J$45,MATCH($F25&amp;$G25,Overrides!$C$6:$C$45,0),5),""),MROUND(VLOOKUP("P3",Setup!$A$30:$B$36,2,FALSE())*VLOOKUP($G25,Setup!$A$40:$B$48,2,FALSE())*VLOOKUP($F25,Setup!$A$52:$B$55,2,FALSE()),0.5)))</f>
        <v>12</v>
      </c>
      <c r="N25" s="232">
        <f>IF(IFERROR(INDEX(Overrides!$F$49:$L$288,MATCH($A25&amp;$G25,Overrides!$C$49:$C$288,0),6),"")&lt;&gt;"",IFERROR(INDEX(Overrides!$F$49:$L$288,MATCH($A25&amp;$G25,Overrides!$C$49:$C$288,0),6),""),IF(IFERROR(INDEX(Overrides!$D$6:$J$45,MATCH($F25&amp;$G25,Overrides!$C$6:$C$45,0),6),"")&lt;&gt;"",IFERROR(INDEX(Overrides!$D$6:$J$45,MATCH($F25&amp;$G25,Overrides!$C$6:$C$45,0),6),""),MROUND(VLOOKUP("P4",Setup!$A$30:$B$36,2,FALSE())*VLOOKUP($G25,Setup!$A$40:$B$48,2,FALSE())*VLOOKUP($F25,Setup!$A$52:$B$55,2,FALSE()),0.5)))</f>
        <v>12</v>
      </c>
      <c r="O25" s="232">
        <f>IF(IFERROR(INDEX(Overrides!$F$49:$L$288,MATCH($A25&amp;$G25,Overrides!$C$49:$C$288,0),7),"")&lt;&gt;"",IFERROR(INDEX(Overrides!$F$49:$L$288,MATCH($A25&amp;$G25,Overrides!$C$49:$C$288,0),7),""),IF(IFERROR(INDEX(Overrides!$D$6:$J$45,MATCH($F25&amp;$G25,Overrides!$C$6:$C$45,0),7),"")&lt;&gt;"",IFERROR(INDEX(Overrides!$D$6:$J$45,MATCH($F25&amp;$G25,Overrides!$C$6:$C$45,0),7),""),MROUND(VLOOKUP("P5",Setup!$A$30:$B$36,2,FALSE())*VLOOKUP($G25,Setup!$A$40:$B$48,2,FALSE())*VLOOKUP($F25,Setup!$A$52:$B$55,2,FALSE()),0.5)))</f>
        <v>12</v>
      </c>
      <c r="P25" s="233">
        <f>SUMIFS(Inventory!$F$2:$F$38,Inventory!$I$2:$I$38,"P1+",Inventory!$E$2:$E$38,"&lt;&gt;West")+IF(UPPER($H25)="YES",SUMIFS(Inventory!$F$2:$F$38,Inventory!$I$2:$I$38,"P1+",Inventory!$E$2:$E$38,"West"),0)</f>
        <v>17</v>
      </c>
      <c r="Q25" s="233">
        <f>SUMIFS(Inventory!$F$2:$F$38,Inventory!$I$2:$I$38,"P1",Inventory!$E$2:$E$38,"&lt;&gt;West")+IF(UPPER($H25)="YES",SUMIFS(Inventory!$F$2:$F$38,Inventory!$I$2:$I$38,"P1",Inventory!$E$2:$E$38,"West"),0)</f>
        <v>119</v>
      </c>
      <c r="R25" s="233">
        <f>SUMIFS(Inventory!$F$2:$F$38,Inventory!$I$2:$I$38,"P2+",Inventory!$E$2:$E$38,"&lt;&gt;West")+IF(UPPER($H25)="YES",SUMIFS(Inventory!$F$2:$F$38,Inventory!$I$2:$I$38,"P2+",Inventory!$E$2:$E$38,"West"),0)</f>
        <v>34</v>
      </c>
      <c r="S25" s="233">
        <f>SUMIFS(Inventory!$F$2:$F$38,Inventory!$I$2:$I$38,"P2",Inventory!$E$2:$E$38,"&lt;&gt;West")+IF(UPPER($H25)="YES",SUMIFS(Inventory!$F$2:$F$38,Inventory!$I$2:$I$38,"P2",Inventory!$E$2:$E$38,"West"),0)</f>
        <v>298</v>
      </c>
      <c r="T25" s="233">
        <f>SUMIFS(Inventory!$F$2:$F$38,Inventory!$I$2:$I$38,"P3",Inventory!$E$2:$E$38,"&lt;&gt;West")+IF(UPPER($H25)="YES",SUMIFS(Inventory!$F$2:$F$38,Inventory!$I$2:$I$38,"P3",Inventory!$E$2:$E$38,"West"),0)</f>
        <v>724</v>
      </c>
      <c r="U25" s="233">
        <f>SUMIFS(Inventory!$F$2:$F$38,Inventory!$I$2:$I$38,"P4",Inventory!$E$2:$E$38,"&lt;&gt;West")+IF(UPPER($H25)="YES",SUMIFS(Inventory!$F$2:$F$38,Inventory!$I$2:$I$38,"P4",Inventory!$E$2:$E$38,"West"),0)</f>
        <v>350</v>
      </c>
      <c r="V25" s="233">
        <f>SUMIFS(Inventory!$F$2:$F$38,Inventory!$I$2:$I$38,"P5",Inventory!$E$2:$E$38,"&lt;&gt;West")+IF(UPPER($H25)="YES",SUMIFS(Inventory!$F$2:$F$38,Inventory!$I$2:$I$38,"P5",Inventory!$E$2:$E$38,"West"),0)</f>
        <v>614</v>
      </c>
      <c r="W25" s="233">
        <f t="shared" si="32"/>
        <v>2156</v>
      </c>
      <c r="X25" s="233">
        <f>IF(IFERROR(INDEX(Overrides!$F$292:$L$531,MATCH($A25&amp;$G25,Overrides!$C$292:$C$531,0),1),"")&lt;&gt;"",IFERROR(INDEX(Overrides!$F$292:$L$531,MATCH($A25&amp;$G25,Overrides!$C$292:$C$531,0),1),""),ROUND(P25*Setup!B$72*VLOOKUP($F25,Setup!$A$52:$C$55,3,FALSE()),0))</f>
        <v>0</v>
      </c>
      <c r="Y25" s="233">
        <f>IF(IFERROR(INDEX(Overrides!$F$292:$L$531,MATCH($A25&amp;$G25,Overrides!$C$292:$C$531,0),2),"")&lt;&gt;"",IFERROR(INDEX(Overrides!$F$292:$L$531,MATCH($A25&amp;$G25,Overrides!$C$292:$C$531,0),2),""),ROUND(Q25*Setup!C$72*VLOOKUP($F25,Setup!$A$52:$C$55,3,FALSE()),0))</f>
        <v>50</v>
      </c>
      <c r="Z25" s="233">
        <f>IF(IFERROR(INDEX(Overrides!$F$292:$L$531,MATCH($A25&amp;$G25,Overrides!$C$292:$C$531,0),3),"")&lt;&gt;"",IFERROR(INDEX(Overrides!$F$292:$L$531,MATCH($A25&amp;$G25,Overrides!$C$292:$C$531,0),3),""),ROUND(R25*Setup!D$72*VLOOKUP($F25,Setup!$A$52:$C$55,3,FALSE()),0))</f>
        <v>0</v>
      </c>
      <c r="AA25" s="233">
        <f>IF(IFERROR(INDEX(Overrides!$F$292:$L$531,MATCH($A25&amp;$G25,Overrides!$C$292:$C$531,0),4),"")&lt;&gt;"",IFERROR(INDEX(Overrides!$F$292:$L$531,MATCH($A25&amp;$G25,Overrides!$C$292:$C$531,0),4),""),ROUND(S25*Setup!E$72*VLOOKUP($F25,Setup!$A$52:$C$55,3,FALSE()),0))</f>
        <v>125</v>
      </c>
      <c r="AB25" s="233">
        <f>IF(IFERROR(INDEX(Overrides!$F$292:$L$531,MATCH($A25&amp;$G25,Overrides!$C$292:$C$531,0),5),"")&lt;&gt;"",IFERROR(INDEX(Overrides!$F$292:$L$531,MATCH($A25&amp;$G25,Overrides!$C$292:$C$531,0),5),""),ROUND(T25*Setup!F$72*VLOOKUP($F25,Setup!$A$52:$C$55,3,FALSE()),0))</f>
        <v>203</v>
      </c>
      <c r="AC25" s="233">
        <f>IF(IFERROR(INDEX(Overrides!$F$292:$L$531,MATCH($A25&amp;$G25,Overrides!$C$292:$C$531,0),6),"")&lt;&gt;"",IFERROR(INDEX(Overrides!$F$292:$L$531,MATCH($A25&amp;$G25,Overrides!$C$292:$C$531,0),6),""),ROUND(U25*Setup!G$72*VLOOKUP($F25,Setup!$A$52:$C$55,3,FALSE()),0))</f>
        <v>110</v>
      </c>
      <c r="AD25" s="233">
        <f>IF(IFERROR(INDEX(Overrides!$F$292:$L$531,MATCH($A25&amp;$G25,Overrides!$C$292:$C$531,0),7),"")&lt;&gt;"",IFERROR(INDEX(Overrides!$F$292:$L$531,MATCH($A25&amp;$G25,Overrides!$C$292:$C$531,0),7),""),ROUND(V25*Setup!H$72*VLOOKUP($F25,Setup!$A$52:$C$55,3,FALSE()),0))</f>
        <v>107</v>
      </c>
      <c r="AE25" s="233">
        <f t="shared" si="1"/>
        <v>595</v>
      </c>
      <c r="AF25" s="233">
        <f t="shared" si="2"/>
        <v>17</v>
      </c>
      <c r="AG25" s="233">
        <f t="shared" si="3"/>
        <v>69</v>
      </c>
      <c r="AH25" s="233">
        <f t="shared" si="4"/>
        <v>34</v>
      </c>
      <c r="AI25" s="233">
        <f t="shared" si="5"/>
        <v>173</v>
      </c>
      <c r="AJ25" s="233">
        <f t="shared" si="6"/>
        <v>521</v>
      </c>
      <c r="AK25" s="233">
        <f t="shared" si="7"/>
        <v>240</v>
      </c>
      <c r="AL25" s="233">
        <f t="shared" si="8"/>
        <v>507</v>
      </c>
      <c r="AM25" s="233">
        <f t="shared" si="9"/>
        <v>1649</v>
      </c>
      <c r="AN25" s="234">
        <f t="shared" si="33"/>
        <v>0</v>
      </c>
      <c r="AO25" s="234">
        <f t="shared" si="34"/>
        <v>600</v>
      </c>
      <c r="AP25" s="234">
        <f t="shared" si="35"/>
        <v>0</v>
      </c>
      <c r="AQ25" s="234">
        <f t="shared" si="36"/>
        <v>1500</v>
      </c>
      <c r="AR25" s="234">
        <f t="shared" si="37"/>
        <v>2436</v>
      </c>
      <c r="AS25" s="234">
        <f t="shared" si="38"/>
        <v>1320</v>
      </c>
      <c r="AT25" s="234">
        <f t="shared" si="39"/>
        <v>1284</v>
      </c>
      <c r="AU25" s="234">
        <f t="shared" si="17"/>
        <v>7140</v>
      </c>
      <c r="AV25" s="167" t="str">
        <f>Setup!I5</f>
        <v>No</v>
      </c>
      <c r="AW25" s="167" t="str">
        <f>Setup!J5</f>
        <v>No</v>
      </c>
    </row>
    <row r="26" spans="1:49" ht="15" customHeight="1" x14ac:dyDescent="0.3">
      <c r="A26" s="167">
        <f>Setup!A5</f>
        <v>3</v>
      </c>
      <c r="B26" s="230">
        <f>Setup!B5</f>
        <v>46110</v>
      </c>
      <c r="C26" s="167" t="str">
        <f>Setup!C5</f>
        <v>Sunday</v>
      </c>
      <c r="D26" s="167" t="str">
        <f>Setup!D5</f>
        <v>Westchester SC</v>
      </c>
      <c r="E26" s="231">
        <f>Setup!E5</f>
        <v>0.79166666666666696</v>
      </c>
      <c r="F26" s="167" t="str">
        <f>Setup!F5</f>
        <v>D</v>
      </c>
      <c r="G26" s="167" t="s">
        <v>115</v>
      </c>
      <c r="H26" s="167" t="str">
        <f>Setup!H5</f>
        <v>No</v>
      </c>
      <c r="I26" s="232">
        <f>IF(IFERROR(INDEX(Overrides!$F$49:$L$288,MATCH($A26&amp;$G26,Overrides!$C$49:$C$288,0),1),"")&lt;&gt;"",IFERROR(INDEX(Overrides!$F$49:$L$288,MATCH($A26&amp;$G26,Overrides!$C$49:$C$288,0),1),""),IF(IFERROR(INDEX(Overrides!$D$6:$J$45,MATCH($F26&amp;$G26,Overrides!$C$6:$C$45,0),1),"")&lt;&gt;"",IFERROR(INDEX(Overrides!$D$6:$J$45,MATCH($F26&amp;$G26,Overrides!$C$6:$C$45,0),1),""),MROUND(VLOOKUP("P1+",Setup!$A$30:$B$36,2,FALSE())*VLOOKUP($G26,Setup!$A$40:$B$48,2,FALSE())*VLOOKUP($F26,Setup!$A$52:$B$55,2,FALSE()),0.5)))</f>
        <v>12</v>
      </c>
      <c r="J26" s="232">
        <f>IF(IFERROR(INDEX(Overrides!$F$49:$L$288,MATCH($A26&amp;$G26,Overrides!$C$49:$C$288,0),2),"")&lt;&gt;"",IFERROR(INDEX(Overrides!$F$49:$L$288,MATCH($A26&amp;$G26,Overrides!$C$49:$C$288,0),2),""),IF(IFERROR(INDEX(Overrides!$D$6:$J$45,MATCH($F26&amp;$G26,Overrides!$C$6:$C$45,0),2),"")&lt;&gt;"",IFERROR(INDEX(Overrides!$D$6:$J$45,MATCH($F26&amp;$G26,Overrides!$C$6:$C$45,0),2),""),MROUND(VLOOKUP("P1",Setup!$A$30:$B$36,2,FALSE())*VLOOKUP($G26,Setup!$A$40:$B$48,2,FALSE())*VLOOKUP($F26,Setup!$A$52:$B$55,2,FALSE()),0.5)))</f>
        <v>12</v>
      </c>
      <c r="K26" s="232">
        <f>IF(IFERROR(INDEX(Overrides!$F$49:$L$288,MATCH($A26&amp;$G26,Overrides!$C$49:$C$288,0),3),"")&lt;&gt;"",IFERROR(INDEX(Overrides!$F$49:$L$288,MATCH($A26&amp;$G26,Overrides!$C$49:$C$288,0),3),""),IF(IFERROR(INDEX(Overrides!$D$6:$J$45,MATCH($F26&amp;$G26,Overrides!$C$6:$C$45,0),3),"")&lt;&gt;"",IFERROR(INDEX(Overrides!$D$6:$J$45,MATCH($F26&amp;$G26,Overrides!$C$6:$C$45,0),3),""),MROUND(VLOOKUP("P2+",Setup!$A$30:$B$36,2,FALSE())*VLOOKUP($G26,Setup!$A$40:$B$48,2,FALSE())*VLOOKUP($F26,Setup!$A$52:$B$55,2,FALSE()),0.5)))</f>
        <v>12</v>
      </c>
      <c r="L26" s="232">
        <f>IF(IFERROR(INDEX(Overrides!$F$49:$L$288,MATCH($A26&amp;$G26,Overrides!$C$49:$C$288,0),4),"")&lt;&gt;"",IFERROR(INDEX(Overrides!$F$49:$L$288,MATCH($A26&amp;$G26,Overrides!$C$49:$C$288,0),4),""),IF(IFERROR(INDEX(Overrides!$D$6:$J$45,MATCH($F26&amp;$G26,Overrides!$C$6:$C$45,0),4),"")&lt;&gt;"",IFERROR(INDEX(Overrides!$D$6:$J$45,MATCH($F26&amp;$G26,Overrides!$C$6:$C$45,0),4),""),MROUND(VLOOKUP("P2",Setup!$A$30:$B$36,2,FALSE())*VLOOKUP($G26,Setup!$A$40:$B$48,2,FALSE())*VLOOKUP($F26,Setup!$A$52:$B$55,2,FALSE()),0.5)))</f>
        <v>12</v>
      </c>
      <c r="M26" s="232">
        <f>IF(IFERROR(INDEX(Overrides!$F$49:$L$288,MATCH($A26&amp;$G26,Overrides!$C$49:$C$288,0),5),"")&lt;&gt;"",IFERROR(INDEX(Overrides!$F$49:$L$288,MATCH($A26&amp;$G26,Overrides!$C$49:$C$288,0),5),""),IF(IFERROR(INDEX(Overrides!$D$6:$J$45,MATCH($F26&amp;$G26,Overrides!$C$6:$C$45,0),5),"")&lt;&gt;"",IFERROR(INDEX(Overrides!$D$6:$J$45,MATCH($F26&amp;$G26,Overrides!$C$6:$C$45,0),5),""),MROUND(VLOOKUP("P3",Setup!$A$30:$B$36,2,FALSE())*VLOOKUP($G26,Setup!$A$40:$B$48,2,FALSE())*VLOOKUP($F26,Setup!$A$52:$B$55,2,FALSE()),0.5)))</f>
        <v>12</v>
      </c>
      <c r="N26" s="232">
        <f>IF(IFERROR(INDEX(Overrides!$F$49:$L$288,MATCH($A26&amp;$G26,Overrides!$C$49:$C$288,0),6),"")&lt;&gt;"",IFERROR(INDEX(Overrides!$F$49:$L$288,MATCH($A26&amp;$G26,Overrides!$C$49:$C$288,0),6),""),IF(IFERROR(INDEX(Overrides!$D$6:$J$45,MATCH($F26&amp;$G26,Overrides!$C$6:$C$45,0),6),"")&lt;&gt;"",IFERROR(INDEX(Overrides!$D$6:$J$45,MATCH($F26&amp;$G26,Overrides!$C$6:$C$45,0),6),""),MROUND(VLOOKUP("P4",Setup!$A$30:$B$36,2,FALSE())*VLOOKUP($G26,Setup!$A$40:$B$48,2,FALSE())*VLOOKUP($F26,Setup!$A$52:$B$55,2,FALSE()),0.5)))</f>
        <v>12</v>
      </c>
      <c r="O26" s="232">
        <f>IF(IFERROR(INDEX(Overrides!$F$49:$L$288,MATCH($A26&amp;$G26,Overrides!$C$49:$C$288,0),7),"")&lt;&gt;"",IFERROR(INDEX(Overrides!$F$49:$L$288,MATCH($A26&amp;$G26,Overrides!$C$49:$C$288,0),7),""),IF(IFERROR(INDEX(Overrides!$D$6:$J$45,MATCH($F26&amp;$G26,Overrides!$C$6:$C$45,0),7),"")&lt;&gt;"",IFERROR(INDEX(Overrides!$D$6:$J$45,MATCH($F26&amp;$G26,Overrides!$C$6:$C$45,0),7),""),MROUND(VLOOKUP("P5",Setup!$A$30:$B$36,2,FALSE())*VLOOKUP($G26,Setup!$A$40:$B$48,2,FALSE())*VLOOKUP($F26,Setup!$A$52:$B$55,2,FALSE()),0.5)))</f>
        <v>12</v>
      </c>
      <c r="P26" s="233">
        <f>SUMIFS(Inventory!$F$2:$F$38,Inventory!$I$2:$I$38,"P1+",Inventory!$E$2:$E$38,"&lt;&gt;West")+IF(UPPER($H26)="YES",SUMIFS(Inventory!$F$2:$F$38,Inventory!$I$2:$I$38,"P1+",Inventory!$E$2:$E$38,"West"),0)</f>
        <v>17</v>
      </c>
      <c r="Q26" s="233">
        <f>SUMIFS(Inventory!$F$2:$F$38,Inventory!$I$2:$I$38,"P1",Inventory!$E$2:$E$38,"&lt;&gt;West")+IF(UPPER($H26)="YES",SUMIFS(Inventory!$F$2:$F$38,Inventory!$I$2:$I$38,"P1",Inventory!$E$2:$E$38,"West"),0)</f>
        <v>119</v>
      </c>
      <c r="R26" s="233">
        <f>SUMIFS(Inventory!$F$2:$F$38,Inventory!$I$2:$I$38,"P2+",Inventory!$E$2:$E$38,"&lt;&gt;West")+IF(UPPER($H26)="YES",SUMIFS(Inventory!$F$2:$F$38,Inventory!$I$2:$I$38,"P2+",Inventory!$E$2:$E$38,"West"),0)</f>
        <v>34</v>
      </c>
      <c r="S26" s="233">
        <f>SUMIFS(Inventory!$F$2:$F$38,Inventory!$I$2:$I$38,"P2",Inventory!$E$2:$E$38,"&lt;&gt;West")+IF(UPPER($H26)="YES",SUMIFS(Inventory!$F$2:$F$38,Inventory!$I$2:$I$38,"P2",Inventory!$E$2:$E$38,"West"),0)</f>
        <v>298</v>
      </c>
      <c r="T26" s="233">
        <f>SUMIFS(Inventory!$F$2:$F$38,Inventory!$I$2:$I$38,"P3",Inventory!$E$2:$E$38,"&lt;&gt;West")+IF(UPPER($H26)="YES",SUMIFS(Inventory!$F$2:$F$38,Inventory!$I$2:$I$38,"P3",Inventory!$E$2:$E$38,"West"),0)</f>
        <v>724</v>
      </c>
      <c r="U26" s="233">
        <f>SUMIFS(Inventory!$F$2:$F$38,Inventory!$I$2:$I$38,"P4",Inventory!$E$2:$E$38,"&lt;&gt;West")+IF(UPPER($H26)="YES",SUMIFS(Inventory!$F$2:$F$38,Inventory!$I$2:$I$38,"P4",Inventory!$E$2:$E$38,"West"),0)</f>
        <v>350</v>
      </c>
      <c r="V26" s="233">
        <f>SUMIFS(Inventory!$F$2:$F$38,Inventory!$I$2:$I$38,"P5",Inventory!$E$2:$E$38,"&lt;&gt;West")+IF(UPPER($H26)="YES",SUMIFS(Inventory!$F$2:$F$38,Inventory!$I$2:$I$38,"P5",Inventory!$E$2:$E$38,"West"),0)</f>
        <v>614</v>
      </c>
      <c r="W26" s="233">
        <f t="shared" si="32"/>
        <v>2156</v>
      </c>
      <c r="X26" s="233">
        <f>IF(IFERROR(INDEX(Overrides!$F$292:$L$531,MATCH($A26&amp;$G26,Overrides!$C$292:$C$531,0),1),"")&lt;&gt;"",IFERROR(INDEX(Overrides!$F$292:$L$531,MATCH($A26&amp;$G26,Overrides!$C$292:$C$531,0),1),""),ROUND(P26*Setup!B$73*VLOOKUP($F26,Setup!$A$52:$C$55,3,FALSE()),0))</f>
        <v>0</v>
      </c>
      <c r="Y26" s="233">
        <f>IF(IFERROR(INDEX(Overrides!$F$292:$L$531,MATCH($A26&amp;$G26,Overrides!$C$292:$C$531,0),2),"")&lt;&gt;"",IFERROR(INDEX(Overrides!$F$292:$L$531,MATCH($A26&amp;$G26,Overrides!$C$292:$C$531,0),2),""),ROUND(Q26*Setup!C$73*VLOOKUP($F26,Setup!$A$52:$C$55,3,FALSE()),0))</f>
        <v>12</v>
      </c>
      <c r="Z26" s="233">
        <f>IF(IFERROR(INDEX(Overrides!$F$292:$L$531,MATCH($A26&amp;$G26,Overrides!$C$292:$C$531,0),3),"")&lt;&gt;"",IFERROR(INDEX(Overrides!$F$292:$L$531,MATCH($A26&amp;$G26,Overrides!$C$292:$C$531,0),3),""),ROUND(R26*Setup!D$73*VLOOKUP($F26,Setup!$A$52:$C$55,3,FALSE()),0))</f>
        <v>0</v>
      </c>
      <c r="AA26" s="233">
        <f>IF(IFERROR(INDEX(Overrides!$F$292:$L$531,MATCH($A26&amp;$G26,Overrides!$C$292:$C$531,0),4),"")&lt;&gt;"",IFERROR(INDEX(Overrides!$F$292:$L$531,MATCH($A26&amp;$G26,Overrides!$C$292:$C$531,0),4),""),ROUND(S26*Setup!E$73*VLOOKUP($F26,Setup!$A$52:$C$55,3,FALSE()),0))</f>
        <v>10</v>
      </c>
      <c r="AB26" s="233">
        <f>IF(IFERROR(INDEX(Overrides!$F$292:$L$531,MATCH($A26&amp;$G26,Overrides!$C$292:$C$531,0),5),"")&lt;&gt;"",IFERROR(INDEX(Overrides!$F$292:$L$531,MATCH($A26&amp;$G26,Overrides!$C$292:$C$531,0),5),""),ROUND(T26*Setup!F$73*VLOOKUP($F26,Setup!$A$52:$C$55,3,FALSE()),0))</f>
        <v>25</v>
      </c>
      <c r="AC26" s="233">
        <f>IF(IFERROR(INDEX(Overrides!$F$292:$L$531,MATCH($A26&amp;$G26,Overrides!$C$292:$C$531,0),6),"")&lt;&gt;"",IFERROR(INDEX(Overrides!$F$292:$L$531,MATCH($A26&amp;$G26,Overrides!$C$292:$C$531,0),6),""),ROUND(U26*Setup!G$73*VLOOKUP($F26,Setup!$A$52:$C$55,3,FALSE()),0))</f>
        <v>12</v>
      </c>
      <c r="AD26" s="233">
        <f>IF(IFERROR(INDEX(Overrides!$F$292:$L$531,MATCH($A26&amp;$G26,Overrides!$C$292:$C$531,0),7),"")&lt;&gt;"",IFERROR(INDEX(Overrides!$F$292:$L$531,MATCH($A26&amp;$G26,Overrides!$C$292:$C$531,0),7),""),ROUND(V26*Setup!H$73*VLOOKUP($F26,Setup!$A$52:$C$55,3,FALSE()),0))</f>
        <v>21</v>
      </c>
      <c r="AE26" s="233">
        <f t="shared" si="1"/>
        <v>80</v>
      </c>
      <c r="AF26" s="233">
        <f t="shared" si="2"/>
        <v>17</v>
      </c>
      <c r="AG26" s="233">
        <f t="shared" si="3"/>
        <v>107</v>
      </c>
      <c r="AH26" s="233">
        <f t="shared" si="4"/>
        <v>34</v>
      </c>
      <c r="AI26" s="233">
        <f t="shared" si="5"/>
        <v>288</v>
      </c>
      <c r="AJ26" s="233">
        <f t="shared" si="6"/>
        <v>699</v>
      </c>
      <c r="AK26" s="233">
        <f t="shared" si="7"/>
        <v>338</v>
      </c>
      <c r="AL26" s="233">
        <f t="shared" si="8"/>
        <v>593</v>
      </c>
      <c r="AM26" s="233">
        <f t="shared" si="9"/>
        <v>1563</v>
      </c>
      <c r="AN26" s="234">
        <f t="shared" si="33"/>
        <v>0</v>
      </c>
      <c r="AO26" s="234">
        <f t="shared" si="34"/>
        <v>144</v>
      </c>
      <c r="AP26" s="234">
        <f t="shared" si="35"/>
        <v>0</v>
      </c>
      <c r="AQ26" s="234">
        <f t="shared" si="36"/>
        <v>120</v>
      </c>
      <c r="AR26" s="234">
        <f t="shared" si="37"/>
        <v>300</v>
      </c>
      <c r="AS26" s="234">
        <f t="shared" si="38"/>
        <v>144</v>
      </c>
      <c r="AT26" s="234">
        <f t="shared" si="39"/>
        <v>252</v>
      </c>
      <c r="AU26" s="234">
        <f t="shared" si="17"/>
        <v>960</v>
      </c>
      <c r="AV26" s="167" t="str">
        <f>Setup!I5</f>
        <v>No</v>
      </c>
      <c r="AW26" s="167" t="str">
        <f>Setup!J5</f>
        <v>No</v>
      </c>
    </row>
    <row r="27" spans="1:49" ht="15" customHeight="1" x14ac:dyDescent="0.3">
      <c r="A27" s="167">
        <f>Setup!A5</f>
        <v>3</v>
      </c>
      <c r="B27" s="230">
        <f>Setup!B5</f>
        <v>46110</v>
      </c>
      <c r="C27" s="167" t="str">
        <f>Setup!C5</f>
        <v>Sunday</v>
      </c>
      <c r="D27" s="167" t="str">
        <f>Setup!D5</f>
        <v>Westchester SC</v>
      </c>
      <c r="E27" s="231">
        <f>Setup!E5</f>
        <v>0.79166666666666696</v>
      </c>
      <c r="F27" s="167" t="str">
        <f>Setup!F5</f>
        <v>D</v>
      </c>
      <c r="G27" s="167" t="s">
        <v>117</v>
      </c>
      <c r="H27" s="167" t="str">
        <f>Setup!H5</f>
        <v>No</v>
      </c>
      <c r="I27" s="232">
        <f>IF(IFERROR(INDEX(Overrides!$F$49:$L$288,MATCH($A27&amp;$G27,Overrides!$C$49:$C$288,0),1),"")&lt;&gt;"",IFERROR(INDEX(Overrides!$F$49:$L$288,MATCH($A27&amp;$G27,Overrides!$C$49:$C$288,0),1),""),IF(IFERROR(INDEX(Overrides!$D$6:$J$45,MATCH($F27&amp;$G27,Overrides!$C$6:$C$45,0),1),"")&lt;&gt;"",IFERROR(INDEX(Overrides!$D$6:$J$45,MATCH($F27&amp;$G27,Overrides!$C$6:$C$45,0),1),""),MROUND(VLOOKUP("P1+",Setup!$A$30:$B$36,2,FALSE())*VLOOKUP($G27,Setup!$A$40:$B$48,2,FALSE())*VLOOKUP($F27,Setup!$A$52:$B$55,2,FALSE()),0.5)))</f>
        <v>26</v>
      </c>
      <c r="J27" s="232">
        <f>IF(IFERROR(INDEX(Overrides!$F$49:$L$288,MATCH($A27&amp;$G27,Overrides!$C$49:$C$288,0),2),"")&lt;&gt;"",IFERROR(INDEX(Overrides!$F$49:$L$288,MATCH($A27&amp;$G27,Overrides!$C$49:$C$288,0),2),""),IF(IFERROR(INDEX(Overrides!$D$6:$J$45,MATCH($F27&amp;$G27,Overrides!$C$6:$C$45,0),2),"")&lt;&gt;"",IFERROR(INDEX(Overrides!$D$6:$J$45,MATCH($F27&amp;$G27,Overrides!$C$6:$C$45,0),2),""),MROUND(VLOOKUP("P1",Setup!$A$30:$B$36,2,FALSE())*VLOOKUP($G27,Setup!$A$40:$B$48,2,FALSE())*VLOOKUP($F27,Setup!$A$52:$B$55,2,FALSE()),0.5)))</f>
        <v>22</v>
      </c>
      <c r="K27" s="232">
        <f>IF(IFERROR(INDEX(Overrides!$F$49:$L$288,MATCH($A27&amp;$G27,Overrides!$C$49:$C$288,0),3),"")&lt;&gt;"",IFERROR(INDEX(Overrides!$F$49:$L$288,MATCH($A27&amp;$G27,Overrides!$C$49:$C$288,0),3),""),IF(IFERROR(INDEX(Overrides!$D$6:$J$45,MATCH($F27&amp;$G27,Overrides!$C$6:$C$45,0),3),"")&lt;&gt;"",IFERROR(INDEX(Overrides!$D$6:$J$45,MATCH($F27&amp;$G27,Overrides!$C$6:$C$45,0),3),""),MROUND(VLOOKUP("P2+",Setup!$A$30:$B$36,2,FALSE())*VLOOKUP($G27,Setup!$A$40:$B$48,2,FALSE())*VLOOKUP($F27,Setup!$A$52:$B$55,2,FALSE()),0.5)))</f>
        <v>19.5</v>
      </c>
      <c r="L27" s="232">
        <f>IF(IFERROR(INDEX(Overrides!$F$49:$L$288,MATCH($A27&amp;$G27,Overrides!$C$49:$C$288,0),4),"")&lt;&gt;"",IFERROR(INDEX(Overrides!$F$49:$L$288,MATCH($A27&amp;$G27,Overrides!$C$49:$C$288,0),4),""),IF(IFERROR(INDEX(Overrides!$D$6:$J$45,MATCH($F27&amp;$G27,Overrides!$C$6:$C$45,0),4),"")&lt;&gt;"",IFERROR(INDEX(Overrides!$D$6:$J$45,MATCH($F27&amp;$G27,Overrides!$C$6:$C$45,0),4),""),MROUND(VLOOKUP("P2",Setup!$A$30:$B$36,2,FALSE())*VLOOKUP($G27,Setup!$A$40:$B$48,2,FALSE())*VLOOKUP($F27,Setup!$A$52:$B$55,2,FALSE()),0.5)))</f>
        <v>15.5</v>
      </c>
      <c r="M27" s="232">
        <f>IF(IFERROR(INDEX(Overrides!$F$49:$L$288,MATCH($A27&amp;$G27,Overrides!$C$49:$C$288,0),5),"")&lt;&gt;"",IFERROR(INDEX(Overrides!$F$49:$L$288,MATCH($A27&amp;$G27,Overrides!$C$49:$C$288,0),5),""),IF(IFERROR(INDEX(Overrides!$D$6:$J$45,MATCH($F27&amp;$G27,Overrides!$C$6:$C$45,0),5),"")&lt;&gt;"",IFERROR(INDEX(Overrides!$D$6:$J$45,MATCH($F27&amp;$G27,Overrides!$C$6:$C$45,0),5),""),MROUND(VLOOKUP("P3",Setup!$A$30:$B$36,2,FALSE())*VLOOKUP($G27,Setup!$A$40:$B$48,2,FALSE())*VLOOKUP($F27,Setup!$A$52:$B$55,2,FALSE()),0.5)))</f>
        <v>9</v>
      </c>
      <c r="N27" s="232">
        <f>IF(IFERROR(INDEX(Overrides!$F$49:$L$288,MATCH($A27&amp;$G27,Overrides!$C$49:$C$288,0),6),"")&lt;&gt;"",IFERROR(INDEX(Overrides!$F$49:$L$288,MATCH($A27&amp;$G27,Overrides!$C$49:$C$288,0),6),""),IF(IFERROR(INDEX(Overrides!$D$6:$J$45,MATCH($F27&amp;$G27,Overrides!$C$6:$C$45,0),6),"")&lt;&gt;"",IFERROR(INDEX(Overrides!$D$6:$J$45,MATCH($F27&amp;$G27,Overrides!$C$6:$C$45,0),6),""),MROUND(VLOOKUP("P4",Setup!$A$30:$B$36,2,FALSE())*VLOOKUP($G27,Setup!$A$40:$B$48,2,FALSE())*VLOOKUP($F27,Setup!$A$52:$B$55,2,FALSE()),0.5)))</f>
        <v>6</v>
      </c>
      <c r="O27" s="232">
        <f>IF(IFERROR(INDEX(Overrides!$F$49:$L$288,MATCH($A27&amp;$G27,Overrides!$C$49:$C$288,0),7),"")&lt;&gt;"",IFERROR(INDEX(Overrides!$F$49:$L$288,MATCH($A27&amp;$G27,Overrides!$C$49:$C$288,0),7),""),IF(IFERROR(INDEX(Overrides!$D$6:$J$45,MATCH($F27&amp;$G27,Overrides!$C$6:$C$45,0),7),"")&lt;&gt;"",IFERROR(INDEX(Overrides!$D$6:$J$45,MATCH($F27&amp;$G27,Overrides!$C$6:$C$45,0),7),""),MROUND(VLOOKUP("P5",Setup!$A$30:$B$36,2,FALSE())*VLOOKUP($G27,Setup!$A$40:$B$48,2,FALSE())*VLOOKUP($F27,Setup!$A$52:$B$55,2,FALSE()),0.5)))</f>
        <v>5</v>
      </c>
      <c r="P27" s="233">
        <f>SUMIFS(Inventory!$F$2:$F$38,Inventory!$I$2:$I$38,"P1+",Inventory!$E$2:$E$38,"&lt;&gt;West")+IF(UPPER($H27)="YES",SUMIFS(Inventory!$F$2:$F$38,Inventory!$I$2:$I$38,"P1+",Inventory!$E$2:$E$38,"West"),0)</f>
        <v>17</v>
      </c>
      <c r="Q27" s="233">
        <f>SUMIFS(Inventory!$F$2:$F$38,Inventory!$I$2:$I$38,"P1",Inventory!$E$2:$E$38,"&lt;&gt;West")+IF(UPPER($H27)="YES",SUMIFS(Inventory!$F$2:$F$38,Inventory!$I$2:$I$38,"P1",Inventory!$E$2:$E$38,"West"),0)</f>
        <v>119</v>
      </c>
      <c r="R27" s="233">
        <f>SUMIFS(Inventory!$F$2:$F$38,Inventory!$I$2:$I$38,"P2+",Inventory!$E$2:$E$38,"&lt;&gt;West")+IF(UPPER($H27)="YES",SUMIFS(Inventory!$F$2:$F$38,Inventory!$I$2:$I$38,"P2+",Inventory!$E$2:$E$38,"West"),0)</f>
        <v>34</v>
      </c>
      <c r="S27" s="233">
        <f>SUMIFS(Inventory!$F$2:$F$38,Inventory!$I$2:$I$38,"P2",Inventory!$E$2:$E$38,"&lt;&gt;West")+IF(UPPER($H27)="YES",SUMIFS(Inventory!$F$2:$F$38,Inventory!$I$2:$I$38,"P2",Inventory!$E$2:$E$38,"West"),0)</f>
        <v>298</v>
      </c>
      <c r="T27" s="233">
        <f>SUMIFS(Inventory!$F$2:$F$38,Inventory!$I$2:$I$38,"P3",Inventory!$E$2:$E$38,"&lt;&gt;West")+IF(UPPER($H27)="YES",SUMIFS(Inventory!$F$2:$F$38,Inventory!$I$2:$I$38,"P3",Inventory!$E$2:$E$38,"West"),0)</f>
        <v>724</v>
      </c>
      <c r="U27" s="233">
        <f>SUMIFS(Inventory!$F$2:$F$38,Inventory!$I$2:$I$38,"P4",Inventory!$E$2:$E$38,"&lt;&gt;West")+IF(UPPER($H27)="YES",SUMIFS(Inventory!$F$2:$F$38,Inventory!$I$2:$I$38,"P4",Inventory!$E$2:$E$38,"West"),0)</f>
        <v>350</v>
      </c>
      <c r="V27" s="233">
        <f>SUMIFS(Inventory!$F$2:$F$38,Inventory!$I$2:$I$38,"P5",Inventory!$E$2:$E$38,"&lt;&gt;West")+IF(UPPER($H27)="YES",SUMIFS(Inventory!$F$2:$F$38,Inventory!$I$2:$I$38,"P5",Inventory!$E$2:$E$38,"West"),0)</f>
        <v>614</v>
      </c>
      <c r="W27" s="233">
        <f t="shared" si="32"/>
        <v>2156</v>
      </c>
      <c r="X27" s="233">
        <f>IF(IFERROR(INDEX(Overrides!$F$292:$L$531,MATCH($A27&amp;$G27,Overrides!$C$292:$C$531,0),1),"")&lt;&gt;"",IFERROR(INDEX(Overrides!$F$292:$L$531,MATCH($A27&amp;$G27,Overrides!$C$292:$C$531,0),1),""),ROUND(P27*Setup!B$74*VLOOKUP($F27,Setup!$A$52:$C$55,3,FALSE()),0))</f>
        <v>0</v>
      </c>
      <c r="Y27" s="233">
        <f>IF(IFERROR(INDEX(Overrides!$F$292:$L$531,MATCH($A27&amp;$G27,Overrides!$C$292:$C$531,0),2),"")&lt;&gt;"",IFERROR(INDEX(Overrides!$F$292:$L$531,MATCH($A27&amp;$G27,Overrides!$C$292:$C$531,0),2),""),ROUND(Q27*Setup!C$74*VLOOKUP($F27,Setup!$A$52:$C$55,3,FALSE()),0))</f>
        <v>0</v>
      </c>
      <c r="Z27" s="233">
        <f>IF(IFERROR(INDEX(Overrides!$F$292:$L$531,MATCH($A27&amp;$G27,Overrides!$C$292:$C$531,0),3),"")&lt;&gt;"",IFERROR(INDEX(Overrides!$F$292:$L$531,MATCH($A27&amp;$G27,Overrides!$C$292:$C$531,0),3),""),ROUND(R27*Setup!D$74*VLOOKUP($F27,Setup!$A$52:$C$55,3,FALSE()),0))</f>
        <v>0</v>
      </c>
      <c r="AA27" s="233">
        <f>IF(IFERROR(INDEX(Overrides!$F$292:$L$531,MATCH($A27&amp;$G27,Overrides!$C$292:$C$531,0),4),"")&lt;&gt;"",IFERROR(INDEX(Overrides!$F$292:$L$531,MATCH($A27&amp;$G27,Overrides!$C$292:$C$531,0),4),""),ROUND(S27*Setup!E$74*VLOOKUP($F27,Setup!$A$52:$C$55,3,FALSE()),0))</f>
        <v>0</v>
      </c>
      <c r="AB27" s="233">
        <f>IF(IFERROR(INDEX(Overrides!$F$292:$L$531,MATCH($A27&amp;$G27,Overrides!$C$292:$C$531,0),5),"")&lt;&gt;"",IFERROR(INDEX(Overrides!$F$292:$L$531,MATCH($A27&amp;$G27,Overrides!$C$292:$C$531,0),5),""),ROUND(T27*Setup!F$74*VLOOKUP($F27,Setup!$A$52:$C$55,3,FALSE()),0))</f>
        <v>0</v>
      </c>
      <c r="AC27" s="233">
        <f>IF(IFERROR(INDEX(Overrides!$F$292:$L$531,MATCH($A27&amp;$G27,Overrides!$C$292:$C$531,0),6),"")&lt;&gt;"",IFERROR(INDEX(Overrides!$F$292:$L$531,MATCH($A27&amp;$G27,Overrides!$C$292:$C$531,0),6),""),ROUND(U27*Setup!G$74*VLOOKUP($F27,Setup!$A$52:$C$55,3,FALSE()),0))</f>
        <v>0</v>
      </c>
      <c r="AD27" s="233">
        <f>IF(IFERROR(INDEX(Overrides!$F$292:$L$531,MATCH($A27&amp;$G27,Overrides!$C$292:$C$531,0),7),"")&lt;&gt;"",IFERROR(INDEX(Overrides!$F$292:$L$531,MATCH($A27&amp;$G27,Overrides!$C$292:$C$531,0),7),""),ROUND(V27*Setup!H$74*VLOOKUP($F27,Setup!$A$52:$C$55,3,FALSE()),0))</f>
        <v>0</v>
      </c>
      <c r="AE27" s="233">
        <f t="shared" si="1"/>
        <v>0</v>
      </c>
      <c r="AF27" s="233">
        <f t="shared" si="2"/>
        <v>17</v>
      </c>
      <c r="AG27" s="233">
        <f t="shared" si="3"/>
        <v>119</v>
      </c>
      <c r="AH27" s="233">
        <f t="shared" si="4"/>
        <v>34</v>
      </c>
      <c r="AI27" s="233">
        <f t="shared" si="5"/>
        <v>298</v>
      </c>
      <c r="AJ27" s="233">
        <f t="shared" si="6"/>
        <v>724</v>
      </c>
      <c r="AK27" s="233">
        <f t="shared" si="7"/>
        <v>350</v>
      </c>
      <c r="AL27" s="233">
        <f t="shared" si="8"/>
        <v>614</v>
      </c>
      <c r="AM27" s="233">
        <f t="shared" si="9"/>
        <v>1542</v>
      </c>
      <c r="AN27" s="234">
        <f t="shared" si="33"/>
        <v>0</v>
      </c>
      <c r="AO27" s="234">
        <f t="shared" si="34"/>
        <v>0</v>
      </c>
      <c r="AP27" s="234">
        <f t="shared" si="35"/>
        <v>0</v>
      </c>
      <c r="AQ27" s="234">
        <f t="shared" si="36"/>
        <v>0</v>
      </c>
      <c r="AR27" s="234">
        <f t="shared" si="37"/>
        <v>0</v>
      </c>
      <c r="AS27" s="234">
        <f t="shared" si="38"/>
        <v>0</v>
      </c>
      <c r="AT27" s="234">
        <f t="shared" si="39"/>
        <v>0</v>
      </c>
      <c r="AU27" s="234">
        <f t="shared" si="17"/>
        <v>0</v>
      </c>
      <c r="AV27" s="167" t="str">
        <f>Setup!I5</f>
        <v>No</v>
      </c>
      <c r="AW27" s="167" t="str">
        <f>Setup!J5</f>
        <v>No</v>
      </c>
    </row>
    <row r="28" spans="1:49" ht="15" customHeight="1" x14ac:dyDescent="0.3">
      <c r="A28" s="167">
        <f>Setup!A5</f>
        <v>3</v>
      </c>
      <c r="B28" s="230">
        <f>Setup!B5</f>
        <v>46110</v>
      </c>
      <c r="C28" s="167" t="str">
        <f>Setup!C5</f>
        <v>Sunday</v>
      </c>
      <c r="D28" s="167" t="str">
        <f>Setup!D5</f>
        <v>Westchester SC</v>
      </c>
      <c r="E28" s="231">
        <f>Setup!E5</f>
        <v>0.79166666666666696</v>
      </c>
      <c r="F28" s="167" t="str">
        <f>Setup!F5</f>
        <v>D</v>
      </c>
      <c r="G28" s="167" t="s">
        <v>119</v>
      </c>
      <c r="H28" s="167" t="str">
        <f>Setup!H5</f>
        <v>No</v>
      </c>
      <c r="I28" s="232">
        <f>IF(IFERROR(INDEX(Overrides!$F$49:$L$288,MATCH($A28&amp;$G28,Overrides!$C$49:$C$288,0),1),"")&lt;&gt;"",IFERROR(INDEX(Overrides!$F$49:$L$288,MATCH($A28&amp;$G28,Overrides!$C$49:$C$288,0),1),""),IF(IFERROR(INDEX(Overrides!$D$6:$J$45,MATCH($F28&amp;$G28,Overrides!$C$6:$C$45,0),1),"")&lt;&gt;"",IFERROR(INDEX(Overrides!$D$6:$J$45,MATCH($F28&amp;$G28,Overrides!$C$6:$C$45,0),1),""),MROUND(VLOOKUP("P1+",Setup!$A$30:$B$36,2,FALSE())*VLOOKUP($G28,Setup!$A$40:$B$48,2,FALSE())*VLOOKUP($F28,Setup!$A$52:$B$55,2,FALSE()),0.5)))</f>
        <v>0</v>
      </c>
      <c r="J28" s="232">
        <f>IF(IFERROR(INDEX(Overrides!$F$49:$L$288,MATCH($A28&amp;$G28,Overrides!$C$49:$C$288,0),2),"")&lt;&gt;"",IFERROR(INDEX(Overrides!$F$49:$L$288,MATCH($A28&amp;$G28,Overrides!$C$49:$C$288,0),2),""),IF(IFERROR(INDEX(Overrides!$D$6:$J$45,MATCH($F28&amp;$G28,Overrides!$C$6:$C$45,0),2),"")&lt;&gt;"",IFERROR(INDEX(Overrides!$D$6:$J$45,MATCH($F28&amp;$G28,Overrides!$C$6:$C$45,0),2),""),MROUND(VLOOKUP("P1",Setup!$A$30:$B$36,2,FALSE())*VLOOKUP($G28,Setup!$A$40:$B$48,2,FALSE())*VLOOKUP($F28,Setup!$A$52:$B$55,2,FALSE()),0.5)))</f>
        <v>0</v>
      </c>
      <c r="K28" s="232">
        <f>IF(IFERROR(INDEX(Overrides!$F$49:$L$288,MATCH($A28&amp;$G28,Overrides!$C$49:$C$288,0),3),"")&lt;&gt;"",IFERROR(INDEX(Overrides!$F$49:$L$288,MATCH($A28&amp;$G28,Overrides!$C$49:$C$288,0),3),""),IF(IFERROR(INDEX(Overrides!$D$6:$J$45,MATCH($F28&amp;$G28,Overrides!$C$6:$C$45,0),3),"")&lt;&gt;"",IFERROR(INDEX(Overrides!$D$6:$J$45,MATCH($F28&amp;$G28,Overrides!$C$6:$C$45,0),3),""),MROUND(VLOOKUP("P2+",Setup!$A$30:$B$36,2,FALSE())*VLOOKUP($G28,Setup!$A$40:$B$48,2,FALSE())*VLOOKUP($F28,Setup!$A$52:$B$55,2,FALSE()),0.5)))</f>
        <v>0</v>
      </c>
      <c r="L28" s="232">
        <f>IF(IFERROR(INDEX(Overrides!$F$49:$L$288,MATCH($A28&amp;$G28,Overrides!$C$49:$C$288,0),4),"")&lt;&gt;"",IFERROR(INDEX(Overrides!$F$49:$L$288,MATCH($A28&amp;$G28,Overrides!$C$49:$C$288,0),4),""),IF(IFERROR(INDEX(Overrides!$D$6:$J$45,MATCH($F28&amp;$G28,Overrides!$C$6:$C$45,0),4),"")&lt;&gt;"",IFERROR(INDEX(Overrides!$D$6:$J$45,MATCH($F28&amp;$G28,Overrides!$C$6:$C$45,0),4),""),MROUND(VLOOKUP("P2",Setup!$A$30:$B$36,2,FALSE())*VLOOKUP($G28,Setup!$A$40:$B$48,2,FALSE())*VLOOKUP($F28,Setup!$A$52:$B$55,2,FALSE()),0.5)))</f>
        <v>0</v>
      </c>
      <c r="M28" s="232">
        <f>IF(IFERROR(INDEX(Overrides!$F$49:$L$288,MATCH($A28&amp;$G28,Overrides!$C$49:$C$288,0),5),"")&lt;&gt;"",IFERROR(INDEX(Overrides!$F$49:$L$288,MATCH($A28&amp;$G28,Overrides!$C$49:$C$288,0),5),""),IF(IFERROR(INDEX(Overrides!$D$6:$J$45,MATCH($F28&amp;$G28,Overrides!$C$6:$C$45,0),5),"")&lt;&gt;"",IFERROR(INDEX(Overrides!$D$6:$J$45,MATCH($F28&amp;$G28,Overrides!$C$6:$C$45,0),5),""),MROUND(VLOOKUP("P3",Setup!$A$30:$B$36,2,FALSE())*VLOOKUP($G28,Setup!$A$40:$B$48,2,FALSE())*VLOOKUP($F28,Setup!$A$52:$B$55,2,FALSE()),0.5)))</f>
        <v>0</v>
      </c>
      <c r="N28" s="232">
        <f>IF(IFERROR(INDEX(Overrides!$F$49:$L$288,MATCH($A28&amp;$G28,Overrides!$C$49:$C$288,0),6),"")&lt;&gt;"",IFERROR(INDEX(Overrides!$F$49:$L$288,MATCH($A28&amp;$G28,Overrides!$C$49:$C$288,0),6),""),IF(IFERROR(INDEX(Overrides!$D$6:$J$45,MATCH($F28&amp;$G28,Overrides!$C$6:$C$45,0),6),"")&lt;&gt;"",IFERROR(INDEX(Overrides!$D$6:$J$45,MATCH($F28&amp;$G28,Overrides!$C$6:$C$45,0),6),""),MROUND(VLOOKUP("P4",Setup!$A$30:$B$36,2,FALSE())*VLOOKUP($G28,Setup!$A$40:$B$48,2,FALSE())*VLOOKUP($F28,Setup!$A$52:$B$55,2,FALSE()),0.5)))</f>
        <v>0</v>
      </c>
      <c r="O28" s="232">
        <f>IF(IFERROR(INDEX(Overrides!$F$49:$L$288,MATCH($A28&amp;$G28,Overrides!$C$49:$C$288,0),7),"")&lt;&gt;"",IFERROR(INDEX(Overrides!$F$49:$L$288,MATCH($A28&amp;$G28,Overrides!$C$49:$C$288,0),7),""),IF(IFERROR(INDEX(Overrides!$D$6:$J$45,MATCH($F28&amp;$G28,Overrides!$C$6:$C$45,0),7),"")&lt;&gt;"",IFERROR(INDEX(Overrides!$D$6:$J$45,MATCH($F28&amp;$G28,Overrides!$C$6:$C$45,0),7),""),MROUND(VLOOKUP("P5",Setup!$A$30:$B$36,2,FALSE())*VLOOKUP($G28,Setup!$A$40:$B$48,2,FALSE())*VLOOKUP($F28,Setup!$A$52:$B$55,2,FALSE()),0.5)))</f>
        <v>0</v>
      </c>
      <c r="P28" s="233">
        <f>SUMIFS(Inventory!$F$2:$F$38,Inventory!$I$2:$I$38,"P1+",Inventory!$E$2:$E$38,"&lt;&gt;West")+IF(UPPER($H28)="YES",SUMIFS(Inventory!$F$2:$F$38,Inventory!$I$2:$I$38,"P1+",Inventory!$E$2:$E$38,"West"),0)</f>
        <v>17</v>
      </c>
      <c r="Q28" s="233">
        <f>SUMIFS(Inventory!$F$2:$F$38,Inventory!$I$2:$I$38,"P1",Inventory!$E$2:$E$38,"&lt;&gt;West")+IF(UPPER($H28)="YES",SUMIFS(Inventory!$F$2:$F$38,Inventory!$I$2:$I$38,"P1",Inventory!$E$2:$E$38,"West"),0)</f>
        <v>119</v>
      </c>
      <c r="R28" s="233">
        <f>SUMIFS(Inventory!$F$2:$F$38,Inventory!$I$2:$I$38,"P2+",Inventory!$E$2:$E$38,"&lt;&gt;West")+IF(UPPER($H28)="YES",SUMIFS(Inventory!$F$2:$F$38,Inventory!$I$2:$I$38,"P2+",Inventory!$E$2:$E$38,"West"),0)</f>
        <v>34</v>
      </c>
      <c r="S28" s="233">
        <f>SUMIFS(Inventory!$F$2:$F$38,Inventory!$I$2:$I$38,"P2",Inventory!$E$2:$E$38,"&lt;&gt;West")+IF(UPPER($H28)="YES",SUMIFS(Inventory!$F$2:$F$38,Inventory!$I$2:$I$38,"P2",Inventory!$E$2:$E$38,"West"),0)</f>
        <v>298</v>
      </c>
      <c r="T28" s="233">
        <f>SUMIFS(Inventory!$F$2:$F$38,Inventory!$I$2:$I$38,"P3",Inventory!$E$2:$E$38,"&lt;&gt;West")+IF(UPPER($H28)="YES",SUMIFS(Inventory!$F$2:$F$38,Inventory!$I$2:$I$38,"P3",Inventory!$E$2:$E$38,"West"),0)</f>
        <v>724</v>
      </c>
      <c r="U28" s="233">
        <f>SUMIFS(Inventory!$F$2:$F$38,Inventory!$I$2:$I$38,"P4",Inventory!$E$2:$E$38,"&lt;&gt;West")+IF(UPPER($H28)="YES",SUMIFS(Inventory!$F$2:$F$38,Inventory!$I$2:$I$38,"P4",Inventory!$E$2:$E$38,"West"),0)</f>
        <v>350</v>
      </c>
      <c r="V28" s="233">
        <f>SUMIFS(Inventory!$F$2:$F$38,Inventory!$I$2:$I$38,"P5",Inventory!$E$2:$E$38,"&lt;&gt;West")+IF(UPPER($H28)="YES",SUMIFS(Inventory!$F$2:$F$38,Inventory!$I$2:$I$38,"P5",Inventory!$E$2:$E$38,"West"),0)</f>
        <v>614</v>
      </c>
      <c r="W28" s="233">
        <f t="shared" si="32"/>
        <v>2156</v>
      </c>
      <c r="X28" s="233">
        <f>IF(IFERROR(INDEX(Overrides!$F$292:$L$531,MATCH($A28&amp;$G28,Overrides!$C$292:$C$531,0),1),"")&lt;&gt;"",IFERROR(INDEX(Overrides!$F$292:$L$531,MATCH($A28&amp;$G28,Overrides!$C$292:$C$531,0),1),""),ROUND(P28*Setup!B$75*VLOOKUP($F28,Setup!$A$52:$C$55,3,FALSE()),0))</f>
        <v>0</v>
      </c>
      <c r="Y28" s="233">
        <f>IF(IFERROR(INDEX(Overrides!$F$292:$L$531,MATCH($A28&amp;$G28,Overrides!$C$292:$C$531,0),2),"")&lt;&gt;"",IFERROR(INDEX(Overrides!$F$292:$L$531,MATCH($A28&amp;$G28,Overrides!$C$292:$C$531,0),2),""),ROUND(Q28*Setup!C$75*VLOOKUP($F28,Setup!$A$52:$C$55,3,FALSE()),0))</f>
        <v>0</v>
      </c>
      <c r="Z28" s="233">
        <f>IF(IFERROR(INDEX(Overrides!$F$292:$L$531,MATCH($A28&amp;$G28,Overrides!$C$292:$C$531,0),3),"")&lt;&gt;"",IFERROR(INDEX(Overrides!$F$292:$L$531,MATCH($A28&amp;$G28,Overrides!$C$292:$C$531,0),3),""),ROUND(R28*Setup!D$75*VLOOKUP($F28,Setup!$A$52:$C$55,3,FALSE()),0))</f>
        <v>0</v>
      </c>
      <c r="AA28" s="233">
        <f>IF(IFERROR(INDEX(Overrides!$F$292:$L$531,MATCH($A28&amp;$G28,Overrides!$C$292:$C$531,0),4),"")&lt;&gt;"",IFERROR(INDEX(Overrides!$F$292:$L$531,MATCH($A28&amp;$G28,Overrides!$C$292:$C$531,0),4),""),ROUND(S28*Setup!E$75*VLOOKUP($F28,Setup!$A$52:$C$55,3,FALSE()),0))</f>
        <v>0</v>
      </c>
      <c r="AB28" s="233">
        <f>IF(IFERROR(INDEX(Overrides!$F$292:$L$531,MATCH($A28&amp;$G28,Overrides!$C$292:$C$531,0),5),"")&lt;&gt;"",IFERROR(INDEX(Overrides!$F$292:$L$531,MATCH($A28&amp;$G28,Overrides!$C$292:$C$531,0),5),""),ROUND(T28*Setup!F$75*VLOOKUP($F28,Setup!$A$52:$C$55,3,FALSE()),0))</f>
        <v>0</v>
      </c>
      <c r="AC28" s="233">
        <f>IF(IFERROR(INDEX(Overrides!$F$292:$L$531,MATCH($A28&amp;$G28,Overrides!$C$292:$C$531,0),6),"")&lt;&gt;"",IFERROR(INDEX(Overrides!$F$292:$L$531,MATCH($A28&amp;$G28,Overrides!$C$292:$C$531,0),6),""),ROUND(U28*Setup!G$75*VLOOKUP($F28,Setup!$A$52:$C$55,3,FALSE()),0))</f>
        <v>0</v>
      </c>
      <c r="AD28" s="233">
        <f>IF(IFERROR(INDEX(Overrides!$F$292:$L$531,MATCH($A28&amp;$G28,Overrides!$C$292:$C$531,0),7),"")&lt;&gt;"",IFERROR(INDEX(Overrides!$F$292:$L$531,MATCH($A28&amp;$G28,Overrides!$C$292:$C$531,0),7),""),ROUND(V28*Setup!H$75*VLOOKUP($F28,Setup!$A$52:$C$55,3,FALSE()),0))</f>
        <v>0</v>
      </c>
      <c r="AE28" s="233">
        <f t="shared" si="1"/>
        <v>0</v>
      </c>
      <c r="AF28" s="233">
        <f t="shared" si="2"/>
        <v>17</v>
      </c>
      <c r="AG28" s="233">
        <f t="shared" si="3"/>
        <v>119</v>
      </c>
      <c r="AH28" s="233">
        <f t="shared" si="4"/>
        <v>34</v>
      </c>
      <c r="AI28" s="233">
        <f t="shared" si="5"/>
        <v>298</v>
      </c>
      <c r="AJ28" s="233">
        <f t="shared" si="6"/>
        <v>724</v>
      </c>
      <c r="AK28" s="233">
        <f t="shared" si="7"/>
        <v>350</v>
      </c>
      <c r="AL28" s="233">
        <f t="shared" si="8"/>
        <v>614</v>
      </c>
      <c r="AM28" s="233">
        <f t="shared" si="9"/>
        <v>1542</v>
      </c>
      <c r="AN28" s="234">
        <f t="shared" si="33"/>
        <v>0</v>
      </c>
      <c r="AO28" s="234">
        <f t="shared" si="34"/>
        <v>0</v>
      </c>
      <c r="AP28" s="234">
        <f t="shared" si="35"/>
        <v>0</v>
      </c>
      <c r="AQ28" s="234">
        <f t="shared" si="36"/>
        <v>0</v>
      </c>
      <c r="AR28" s="234">
        <f t="shared" si="37"/>
        <v>0</v>
      </c>
      <c r="AS28" s="234">
        <f t="shared" si="38"/>
        <v>0</v>
      </c>
      <c r="AT28" s="234">
        <f t="shared" si="39"/>
        <v>0</v>
      </c>
      <c r="AU28" s="234">
        <f t="shared" si="17"/>
        <v>0</v>
      </c>
      <c r="AV28" s="167" t="str">
        <f>Setup!I5</f>
        <v>No</v>
      </c>
      <c r="AW28" s="167" t="str">
        <f>Setup!J5</f>
        <v>No</v>
      </c>
    </row>
    <row r="29" spans="1:49" ht="15" customHeight="1" x14ac:dyDescent="0.3">
      <c r="A29" s="167">
        <f>Setup!A5</f>
        <v>3</v>
      </c>
      <c r="B29" s="230">
        <f>Setup!B5</f>
        <v>46110</v>
      </c>
      <c r="C29" s="167" t="str">
        <f>Setup!C5</f>
        <v>Sunday</v>
      </c>
      <c r="D29" s="167" t="str">
        <f>Setup!D5</f>
        <v>Westchester SC</v>
      </c>
      <c r="E29" s="231">
        <f>Setup!E5</f>
        <v>0.79166666666666696</v>
      </c>
      <c r="F29" s="167" t="str">
        <f>Setup!F5</f>
        <v>D</v>
      </c>
      <c r="G29" s="167" t="s">
        <v>121</v>
      </c>
      <c r="H29" s="167" t="str">
        <f>Setup!H5</f>
        <v>No</v>
      </c>
      <c r="I29" s="232">
        <f>IF(IFERROR(INDEX(Overrides!$F$49:$L$288,MATCH($A29&amp;$G29,Overrides!$C$49:$C$288,0),1),"")&lt;&gt;"",IFERROR(INDEX(Overrides!$F$49:$L$288,MATCH($A29&amp;$G29,Overrides!$C$49:$C$288,0),1),""),IF(IFERROR(INDEX(Overrides!$D$6:$J$45,MATCH($F29&amp;$G29,Overrides!$C$6:$C$45,0),1),"")&lt;&gt;"",IFERROR(INDEX(Overrides!$D$6:$J$45,MATCH($F29&amp;$G29,Overrides!$C$6:$C$45,0),1),""),MROUND(VLOOKUP("P1+",Setup!$A$30:$B$36,2,FALSE())*VLOOKUP($G29,Setup!$A$40:$B$48,2,FALSE())*VLOOKUP($F29,Setup!$A$52:$B$55,2,FALSE()),0.5)))</f>
        <v>0</v>
      </c>
      <c r="J29" s="232">
        <f>IF(IFERROR(INDEX(Overrides!$F$49:$L$288,MATCH($A29&amp;$G29,Overrides!$C$49:$C$288,0),2),"")&lt;&gt;"",IFERROR(INDEX(Overrides!$F$49:$L$288,MATCH($A29&amp;$G29,Overrides!$C$49:$C$288,0),2),""),IF(IFERROR(INDEX(Overrides!$D$6:$J$45,MATCH($F29&amp;$G29,Overrides!$C$6:$C$45,0),2),"")&lt;&gt;"",IFERROR(INDEX(Overrides!$D$6:$J$45,MATCH($F29&amp;$G29,Overrides!$C$6:$C$45,0),2),""),MROUND(VLOOKUP("P1",Setup!$A$30:$B$36,2,FALSE())*VLOOKUP($G29,Setup!$A$40:$B$48,2,FALSE())*VLOOKUP($F29,Setup!$A$52:$B$55,2,FALSE()),0.5)))</f>
        <v>0</v>
      </c>
      <c r="K29" s="232">
        <f>IF(IFERROR(INDEX(Overrides!$F$49:$L$288,MATCH($A29&amp;$G29,Overrides!$C$49:$C$288,0),3),"")&lt;&gt;"",IFERROR(INDEX(Overrides!$F$49:$L$288,MATCH($A29&amp;$G29,Overrides!$C$49:$C$288,0),3),""),IF(IFERROR(INDEX(Overrides!$D$6:$J$45,MATCH($F29&amp;$G29,Overrides!$C$6:$C$45,0),3),"")&lt;&gt;"",IFERROR(INDEX(Overrides!$D$6:$J$45,MATCH($F29&amp;$G29,Overrides!$C$6:$C$45,0),3),""),MROUND(VLOOKUP("P2+",Setup!$A$30:$B$36,2,FALSE())*VLOOKUP($G29,Setup!$A$40:$B$48,2,FALSE())*VLOOKUP($F29,Setup!$A$52:$B$55,2,FALSE()),0.5)))</f>
        <v>0</v>
      </c>
      <c r="L29" s="232">
        <f>IF(IFERROR(INDEX(Overrides!$F$49:$L$288,MATCH($A29&amp;$G29,Overrides!$C$49:$C$288,0),4),"")&lt;&gt;"",IFERROR(INDEX(Overrides!$F$49:$L$288,MATCH($A29&amp;$G29,Overrides!$C$49:$C$288,0),4),""),IF(IFERROR(INDEX(Overrides!$D$6:$J$45,MATCH($F29&amp;$G29,Overrides!$C$6:$C$45,0),4),"")&lt;&gt;"",IFERROR(INDEX(Overrides!$D$6:$J$45,MATCH($F29&amp;$G29,Overrides!$C$6:$C$45,0),4),""),MROUND(VLOOKUP("P2",Setup!$A$30:$B$36,2,FALSE())*VLOOKUP($G29,Setup!$A$40:$B$48,2,FALSE())*VLOOKUP($F29,Setup!$A$52:$B$55,2,FALSE()),0.5)))</f>
        <v>0</v>
      </c>
      <c r="M29" s="232">
        <f>IF(IFERROR(INDEX(Overrides!$F$49:$L$288,MATCH($A29&amp;$G29,Overrides!$C$49:$C$288,0),5),"")&lt;&gt;"",IFERROR(INDEX(Overrides!$F$49:$L$288,MATCH($A29&amp;$G29,Overrides!$C$49:$C$288,0),5),""),IF(IFERROR(INDEX(Overrides!$D$6:$J$45,MATCH($F29&amp;$G29,Overrides!$C$6:$C$45,0),5),"")&lt;&gt;"",IFERROR(INDEX(Overrides!$D$6:$J$45,MATCH($F29&amp;$G29,Overrides!$C$6:$C$45,0),5),""),MROUND(VLOOKUP("P3",Setup!$A$30:$B$36,2,FALSE())*VLOOKUP($G29,Setup!$A$40:$B$48,2,FALSE())*VLOOKUP($F29,Setup!$A$52:$B$55,2,FALSE()),0.5)))</f>
        <v>0</v>
      </c>
      <c r="N29" s="232">
        <f>IF(IFERROR(INDEX(Overrides!$F$49:$L$288,MATCH($A29&amp;$G29,Overrides!$C$49:$C$288,0),6),"")&lt;&gt;"",IFERROR(INDEX(Overrides!$F$49:$L$288,MATCH($A29&amp;$G29,Overrides!$C$49:$C$288,0),6),""),IF(IFERROR(INDEX(Overrides!$D$6:$J$45,MATCH($F29&amp;$G29,Overrides!$C$6:$C$45,0),6),"")&lt;&gt;"",IFERROR(INDEX(Overrides!$D$6:$J$45,MATCH($F29&amp;$G29,Overrides!$C$6:$C$45,0),6),""),MROUND(VLOOKUP("P4",Setup!$A$30:$B$36,2,FALSE())*VLOOKUP($G29,Setup!$A$40:$B$48,2,FALSE())*VLOOKUP($F29,Setup!$A$52:$B$55,2,FALSE()),0.5)))</f>
        <v>0</v>
      </c>
      <c r="O29" s="232">
        <f>IF(IFERROR(INDEX(Overrides!$F$49:$L$288,MATCH($A29&amp;$G29,Overrides!$C$49:$C$288,0),7),"")&lt;&gt;"",IFERROR(INDEX(Overrides!$F$49:$L$288,MATCH($A29&amp;$G29,Overrides!$C$49:$C$288,0),7),""),IF(IFERROR(INDEX(Overrides!$D$6:$J$45,MATCH($F29&amp;$G29,Overrides!$C$6:$C$45,0),7),"")&lt;&gt;"",IFERROR(INDEX(Overrides!$D$6:$J$45,MATCH($F29&amp;$G29,Overrides!$C$6:$C$45,0),7),""),MROUND(VLOOKUP("P5",Setup!$A$30:$B$36,2,FALSE())*VLOOKUP($G29,Setup!$A$40:$B$48,2,FALSE())*VLOOKUP($F29,Setup!$A$52:$B$55,2,FALSE()),0.5)))</f>
        <v>0</v>
      </c>
      <c r="P29" s="233">
        <f>SUMIFS(Inventory!$F$2:$F$38,Inventory!$I$2:$I$38,"P1+",Inventory!$E$2:$E$38,"&lt;&gt;West")+IF(UPPER($H29)="YES",SUMIFS(Inventory!$F$2:$F$38,Inventory!$I$2:$I$38,"P1+",Inventory!$E$2:$E$38,"West"),0)</f>
        <v>17</v>
      </c>
      <c r="Q29" s="233">
        <f>SUMIFS(Inventory!$F$2:$F$38,Inventory!$I$2:$I$38,"P1",Inventory!$E$2:$E$38,"&lt;&gt;West")+IF(UPPER($H29)="YES",SUMIFS(Inventory!$F$2:$F$38,Inventory!$I$2:$I$38,"P1",Inventory!$E$2:$E$38,"West"),0)</f>
        <v>119</v>
      </c>
      <c r="R29" s="233">
        <f>SUMIFS(Inventory!$F$2:$F$38,Inventory!$I$2:$I$38,"P2+",Inventory!$E$2:$E$38,"&lt;&gt;West")+IF(UPPER($H29)="YES",SUMIFS(Inventory!$F$2:$F$38,Inventory!$I$2:$I$38,"P2+",Inventory!$E$2:$E$38,"West"),0)</f>
        <v>34</v>
      </c>
      <c r="S29" s="233">
        <f>SUMIFS(Inventory!$F$2:$F$38,Inventory!$I$2:$I$38,"P2",Inventory!$E$2:$E$38,"&lt;&gt;West")+IF(UPPER($H29)="YES",SUMIFS(Inventory!$F$2:$F$38,Inventory!$I$2:$I$38,"P2",Inventory!$E$2:$E$38,"West"),0)</f>
        <v>298</v>
      </c>
      <c r="T29" s="233">
        <f>SUMIFS(Inventory!$F$2:$F$38,Inventory!$I$2:$I$38,"P3",Inventory!$E$2:$E$38,"&lt;&gt;West")+IF(UPPER($H29)="YES",SUMIFS(Inventory!$F$2:$F$38,Inventory!$I$2:$I$38,"P3",Inventory!$E$2:$E$38,"West"),0)</f>
        <v>724</v>
      </c>
      <c r="U29" s="233">
        <f>SUMIFS(Inventory!$F$2:$F$38,Inventory!$I$2:$I$38,"P4",Inventory!$E$2:$E$38,"&lt;&gt;West")+IF(UPPER($H29)="YES",SUMIFS(Inventory!$F$2:$F$38,Inventory!$I$2:$I$38,"P4",Inventory!$E$2:$E$38,"West"),0)</f>
        <v>350</v>
      </c>
      <c r="V29" s="233">
        <f>SUMIFS(Inventory!$F$2:$F$38,Inventory!$I$2:$I$38,"P5",Inventory!$E$2:$E$38,"&lt;&gt;West")+IF(UPPER($H29)="YES",SUMIFS(Inventory!$F$2:$F$38,Inventory!$I$2:$I$38,"P5",Inventory!$E$2:$E$38,"West"),0)</f>
        <v>614</v>
      </c>
      <c r="W29" s="233">
        <f t="shared" si="32"/>
        <v>2156</v>
      </c>
      <c r="X29" s="233">
        <f>IF(IFERROR(INDEX(Overrides!$F$292:$L$531,MATCH($A29&amp;$G29,Overrides!$C$292:$C$531,0),1),"")&lt;&gt;"",IFERROR(INDEX(Overrides!$F$292:$L$531,MATCH($A29&amp;$G29,Overrides!$C$292:$C$531,0),1),""),ROUND(P29*Setup!B$76*VLOOKUP($F29,Setup!$A$52:$C$55,3,FALSE()),0))</f>
        <v>0</v>
      </c>
      <c r="Y29" s="233">
        <f>IF(IFERROR(INDEX(Overrides!$F$292:$L$531,MATCH($A29&amp;$G29,Overrides!$C$292:$C$531,0),2),"")&lt;&gt;"",IFERROR(INDEX(Overrides!$F$292:$L$531,MATCH($A29&amp;$G29,Overrides!$C$292:$C$531,0),2),""),ROUND(Q29*Setup!C$76*VLOOKUP($F29,Setup!$A$52:$C$55,3,FALSE()),0))</f>
        <v>0</v>
      </c>
      <c r="Z29" s="233">
        <f>IF(IFERROR(INDEX(Overrides!$F$292:$L$531,MATCH($A29&amp;$G29,Overrides!$C$292:$C$531,0),3),"")&lt;&gt;"",IFERROR(INDEX(Overrides!$F$292:$L$531,MATCH($A29&amp;$G29,Overrides!$C$292:$C$531,0),3),""),ROUND(R29*Setup!D$76*VLOOKUP($F29,Setup!$A$52:$C$55,3,FALSE()),0))</f>
        <v>0</v>
      </c>
      <c r="AA29" s="233">
        <f>IF(IFERROR(INDEX(Overrides!$F$292:$L$531,MATCH($A29&amp;$G29,Overrides!$C$292:$C$531,0),4),"")&lt;&gt;"",IFERROR(INDEX(Overrides!$F$292:$L$531,MATCH($A29&amp;$G29,Overrides!$C$292:$C$531,0),4),""),ROUND(S29*Setup!E$76*VLOOKUP($F29,Setup!$A$52:$C$55,3,FALSE()),0))</f>
        <v>0</v>
      </c>
      <c r="AB29" s="233">
        <f>IF(IFERROR(INDEX(Overrides!$F$292:$L$531,MATCH($A29&amp;$G29,Overrides!$C$292:$C$531,0),5),"")&lt;&gt;"",IFERROR(INDEX(Overrides!$F$292:$L$531,MATCH($A29&amp;$G29,Overrides!$C$292:$C$531,0),5),""),ROUND(T29*Setup!F$76*VLOOKUP($F29,Setup!$A$52:$C$55,3,FALSE()),0))</f>
        <v>0</v>
      </c>
      <c r="AC29" s="233">
        <f>IF(IFERROR(INDEX(Overrides!$F$292:$L$531,MATCH($A29&amp;$G29,Overrides!$C$292:$C$531,0),6),"")&lt;&gt;"",IFERROR(INDEX(Overrides!$F$292:$L$531,MATCH($A29&amp;$G29,Overrides!$C$292:$C$531,0),6),""),ROUND(U29*Setup!G$76*VLOOKUP($F29,Setup!$A$52:$C$55,3,FALSE()),0))</f>
        <v>0</v>
      </c>
      <c r="AD29" s="233">
        <f>IF(IFERROR(INDEX(Overrides!$F$292:$L$531,MATCH($A29&amp;$G29,Overrides!$C$292:$C$531,0),7),"")&lt;&gt;"",IFERROR(INDEX(Overrides!$F$292:$L$531,MATCH($A29&amp;$G29,Overrides!$C$292:$C$531,0),7),""),ROUND(V29*Setup!H$76*VLOOKUP($F29,Setup!$A$52:$C$55,3,FALSE()),0))</f>
        <v>0</v>
      </c>
      <c r="AE29" s="233">
        <f t="shared" si="1"/>
        <v>0</v>
      </c>
      <c r="AF29" s="233">
        <f t="shared" si="2"/>
        <v>17</v>
      </c>
      <c r="AG29" s="233">
        <f t="shared" si="3"/>
        <v>119</v>
      </c>
      <c r="AH29" s="233">
        <f t="shared" si="4"/>
        <v>34</v>
      </c>
      <c r="AI29" s="233">
        <f t="shared" si="5"/>
        <v>298</v>
      </c>
      <c r="AJ29" s="233">
        <f t="shared" si="6"/>
        <v>724</v>
      </c>
      <c r="AK29" s="233">
        <f t="shared" si="7"/>
        <v>350</v>
      </c>
      <c r="AL29" s="233">
        <f t="shared" si="8"/>
        <v>614</v>
      </c>
      <c r="AM29" s="233">
        <f t="shared" si="9"/>
        <v>1542</v>
      </c>
      <c r="AN29" s="234">
        <f t="shared" si="33"/>
        <v>0</v>
      </c>
      <c r="AO29" s="234">
        <f t="shared" si="34"/>
        <v>0</v>
      </c>
      <c r="AP29" s="234">
        <f t="shared" si="35"/>
        <v>0</v>
      </c>
      <c r="AQ29" s="234">
        <f t="shared" si="36"/>
        <v>0</v>
      </c>
      <c r="AR29" s="234">
        <f t="shared" si="37"/>
        <v>0</v>
      </c>
      <c r="AS29" s="234">
        <f t="shared" si="38"/>
        <v>0</v>
      </c>
      <c r="AT29" s="234">
        <f t="shared" si="39"/>
        <v>0</v>
      </c>
      <c r="AU29" s="234">
        <f t="shared" si="17"/>
        <v>0</v>
      </c>
      <c r="AV29" s="167" t="str">
        <f>Setup!I5</f>
        <v>No</v>
      </c>
      <c r="AW29" s="167" t="str">
        <f>Setup!J5</f>
        <v>No</v>
      </c>
    </row>
    <row r="30" spans="1:49" ht="15" customHeight="1" x14ac:dyDescent="0.3">
      <c r="A30" s="167">
        <f>Setup!A5</f>
        <v>3</v>
      </c>
      <c r="B30" s="230">
        <f>Setup!B5</f>
        <v>46110</v>
      </c>
      <c r="C30" s="167" t="str">
        <f>Setup!C5</f>
        <v>Sunday</v>
      </c>
      <c r="D30" s="167" t="str">
        <f>Setup!D5</f>
        <v>Westchester SC</v>
      </c>
      <c r="E30" s="231">
        <f>Setup!E5</f>
        <v>0.79166666666666696</v>
      </c>
      <c r="F30" s="167" t="str">
        <f>Setup!F5</f>
        <v>D</v>
      </c>
      <c r="G30" s="167" t="s">
        <v>123</v>
      </c>
      <c r="H30" s="167" t="str">
        <f>Setup!H5</f>
        <v>No</v>
      </c>
      <c r="I30" s="232">
        <f>IF(IFERROR(INDEX(Overrides!$F$49:$L$288,MATCH($A30&amp;$G30,Overrides!$C$49:$C$288,0),1),"")&lt;&gt;"",IFERROR(INDEX(Overrides!$F$49:$L$288,MATCH($A30&amp;$G30,Overrides!$C$49:$C$288,0),1),""),IF(IFERROR(INDEX(Overrides!$D$6:$J$45,MATCH($F30&amp;$G30,Overrides!$C$6:$C$45,0),1),"")&lt;&gt;"",IFERROR(INDEX(Overrides!$D$6:$J$45,MATCH($F30&amp;$G30,Overrides!$C$6:$C$45,0),1),""),MROUND(VLOOKUP("P1+",Setup!$A$30:$B$36,2,FALSE())*VLOOKUP($G30,Setup!$A$40:$B$48,2,FALSE())*VLOOKUP($F30,Setup!$A$52:$B$55,2,FALSE()),0.5)))</f>
        <v>0</v>
      </c>
      <c r="J30" s="232">
        <f>IF(IFERROR(INDEX(Overrides!$F$49:$L$288,MATCH($A30&amp;$G30,Overrides!$C$49:$C$288,0),2),"")&lt;&gt;"",IFERROR(INDEX(Overrides!$F$49:$L$288,MATCH($A30&amp;$G30,Overrides!$C$49:$C$288,0),2),""),IF(IFERROR(INDEX(Overrides!$D$6:$J$45,MATCH($F30&amp;$G30,Overrides!$C$6:$C$45,0),2),"")&lt;&gt;"",IFERROR(INDEX(Overrides!$D$6:$J$45,MATCH($F30&amp;$G30,Overrides!$C$6:$C$45,0),2),""),MROUND(VLOOKUP("P1",Setup!$A$30:$B$36,2,FALSE())*VLOOKUP($G30,Setup!$A$40:$B$48,2,FALSE())*VLOOKUP($F30,Setup!$A$52:$B$55,2,FALSE()),0.5)))</f>
        <v>0</v>
      </c>
      <c r="K30" s="232">
        <f>IF(IFERROR(INDEX(Overrides!$F$49:$L$288,MATCH($A30&amp;$G30,Overrides!$C$49:$C$288,0),3),"")&lt;&gt;"",IFERROR(INDEX(Overrides!$F$49:$L$288,MATCH($A30&amp;$G30,Overrides!$C$49:$C$288,0),3),""),IF(IFERROR(INDEX(Overrides!$D$6:$J$45,MATCH($F30&amp;$G30,Overrides!$C$6:$C$45,0),3),"")&lt;&gt;"",IFERROR(INDEX(Overrides!$D$6:$J$45,MATCH($F30&amp;$G30,Overrides!$C$6:$C$45,0),3),""),MROUND(VLOOKUP("P2+",Setup!$A$30:$B$36,2,FALSE())*VLOOKUP($G30,Setup!$A$40:$B$48,2,FALSE())*VLOOKUP($F30,Setup!$A$52:$B$55,2,FALSE()),0.5)))</f>
        <v>0</v>
      </c>
      <c r="L30" s="232">
        <f>IF(IFERROR(INDEX(Overrides!$F$49:$L$288,MATCH($A30&amp;$G30,Overrides!$C$49:$C$288,0),4),"")&lt;&gt;"",IFERROR(INDEX(Overrides!$F$49:$L$288,MATCH($A30&amp;$G30,Overrides!$C$49:$C$288,0),4),""),IF(IFERROR(INDEX(Overrides!$D$6:$J$45,MATCH($F30&amp;$G30,Overrides!$C$6:$C$45,0),4),"")&lt;&gt;"",IFERROR(INDEX(Overrides!$D$6:$J$45,MATCH($F30&amp;$G30,Overrides!$C$6:$C$45,0),4),""),MROUND(VLOOKUP("P2",Setup!$A$30:$B$36,2,FALSE())*VLOOKUP($G30,Setup!$A$40:$B$48,2,FALSE())*VLOOKUP($F30,Setup!$A$52:$B$55,2,FALSE()),0.5)))</f>
        <v>0</v>
      </c>
      <c r="M30" s="232">
        <f>IF(IFERROR(INDEX(Overrides!$F$49:$L$288,MATCH($A30&amp;$G30,Overrides!$C$49:$C$288,0),5),"")&lt;&gt;"",IFERROR(INDEX(Overrides!$F$49:$L$288,MATCH($A30&amp;$G30,Overrides!$C$49:$C$288,0),5),""),IF(IFERROR(INDEX(Overrides!$D$6:$J$45,MATCH($F30&amp;$G30,Overrides!$C$6:$C$45,0),5),"")&lt;&gt;"",IFERROR(INDEX(Overrides!$D$6:$J$45,MATCH($F30&amp;$G30,Overrides!$C$6:$C$45,0),5),""),MROUND(VLOOKUP("P3",Setup!$A$30:$B$36,2,FALSE())*VLOOKUP($G30,Setup!$A$40:$B$48,2,FALSE())*VLOOKUP($F30,Setup!$A$52:$B$55,2,FALSE()),0.5)))</f>
        <v>0</v>
      </c>
      <c r="N30" s="232">
        <f>IF(IFERROR(INDEX(Overrides!$F$49:$L$288,MATCH($A30&amp;$G30,Overrides!$C$49:$C$288,0),6),"")&lt;&gt;"",IFERROR(INDEX(Overrides!$F$49:$L$288,MATCH($A30&amp;$G30,Overrides!$C$49:$C$288,0),6),""),IF(IFERROR(INDEX(Overrides!$D$6:$J$45,MATCH($F30&amp;$G30,Overrides!$C$6:$C$45,0),6),"")&lt;&gt;"",IFERROR(INDEX(Overrides!$D$6:$J$45,MATCH($F30&amp;$G30,Overrides!$C$6:$C$45,0),6),""),MROUND(VLOOKUP("P4",Setup!$A$30:$B$36,2,FALSE())*VLOOKUP($G30,Setup!$A$40:$B$48,2,FALSE())*VLOOKUP($F30,Setup!$A$52:$B$55,2,FALSE()),0.5)))</f>
        <v>0</v>
      </c>
      <c r="O30" s="232">
        <f>IF(IFERROR(INDEX(Overrides!$F$49:$L$288,MATCH($A30&amp;$G30,Overrides!$C$49:$C$288,0),7),"")&lt;&gt;"",IFERROR(INDEX(Overrides!$F$49:$L$288,MATCH($A30&amp;$G30,Overrides!$C$49:$C$288,0),7),""),IF(IFERROR(INDEX(Overrides!$D$6:$J$45,MATCH($F30&amp;$G30,Overrides!$C$6:$C$45,0),7),"")&lt;&gt;"",IFERROR(INDEX(Overrides!$D$6:$J$45,MATCH($F30&amp;$G30,Overrides!$C$6:$C$45,0),7),""),MROUND(VLOOKUP("P5",Setup!$A$30:$B$36,2,FALSE())*VLOOKUP($G30,Setup!$A$40:$B$48,2,FALSE())*VLOOKUP($F30,Setup!$A$52:$B$55,2,FALSE()),0.5)))</f>
        <v>0</v>
      </c>
      <c r="P30" s="233">
        <f>SUMIFS(Inventory!$F$2:$F$38,Inventory!$I$2:$I$38,"P1+",Inventory!$E$2:$E$38,"&lt;&gt;West")+IF(UPPER($H30)="YES",SUMIFS(Inventory!$F$2:$F$38,Inventory!$I$2:$I$38,"P1+",Inventory!$E$2:$E$38,"West"),0)</f>
        <v>17</v>
      </c>
      <c r="Q30" s="233">
        <f>SUMIFS(Inventory!$F$2:$F$38,Inventory!$I$2:$I$38,"P1",Inventory!$E$2:$E$38,"&lt;&gt;West")+IF(UPPER($H30)="YES",SUMIFS(Inventory!$F$2:$F$38,Inventory!$I$2:$I$38,"P1",Inventory!$E$2:$E$38,"West"),0)</f>
        <v>119</v>
      </c>
      <c r="R30" s="233">
        <f>SUMIFS(Inventory!$F$2:$F$38,Inventory!$I$2:$I$38,"P2+",Inventory!$E$2:$E$38,"&lt;&gt;West")+IF(UPPER($H30)="YES",SUMIFS(Inventory!$F$2:$F$38,Inventory!$I$2:$I$38,"P2+",Inventory!$E$2:$E$38,"West"),0)</f>
        <v>34</v>
      </c>
      <c r="S30" s="233">
        <f>SUMIFS(Inventory!$F$2:$F$38,Inventory!$I$2:$I$38,"P2",Inventory!$E$2:$E$38,"&lt;&gt;West")+IF(UPPER($H30)="YES",SUMIFS(Inventory!$F$2:$F$38,Inventory!$I$2:$I$38,"P2",Inventory!$E$2:$E$38,"West"),0)</f>
        <v>298</v>
      </c>
      <c r="T30" s="233">
        <f>SUMIFS(Inventory!$F$2:$F$38,Inventory!$I$2:$I$38,"P3",Inventory!$E$2:$E$38,"&lt;&gt;West")+IF(UPPER($H30)="YES",SUMIFS(Inventory!$F$2:$F$38,Inventory!$I$2:$I$38,"P3",Inventory!$E$2:$E$38,"West"),0)</f>
        <v>724</v>
      </c>
      <c r="U30" s="233">
        <f>SUMIFS(Inventory!$F$2:$F$38,Inventory!$I$2:$I$38,"P4",Inventory!$E$2:$E$38,"&lt;&gt;West")+IF(UPPER($H30)="YES",SUMIFS(Inventory!$F$2:$F$38,Inventory!$I$2:$I$38,"P4",Inventory!$E$2:$E$38,"West"),0)</f>
        <v>350</v>
      </c>
      <c r="V30" s="233">
        <f>SUMIFS(Inventory!$F$2:$F$38,Inventory!$I$2:$I$38,"P5",Inventory!$E$2:$E$38,"&lt;&gt;West")+IF(UPPER($H30)="YES",SUMIFS(Inventory!$F$2:$F$38,Inventory!$I$2:$I$38,"P5",Inventory!$E$2:$E$38,"West"),0)</f>
        <v>614</v>
      </c>
      <c r="W30" s="233">
        <f t="shared" si="32"/>
        <v>2156</v>
      </c>
      <c r="X30" s="233">
        <f>IF(IFERROR(INDEX(Overrides!$F$292:$L$531,MATCH($A30&amp;$G30,Overrides!$C$292:$C$531,0),1),"")&lt;&gt;"",IFERROR(INDEX(Overrides!$F$292:$L$531,MATCH($A30&amp;$G30,Overrides!$C$292:$C$531,0),1),""),ROUND(P30*Setup!B$77*VLOOKUP($F30,Setup!$A$52:$C$55,3,FALSE()),0))</f>
        <v>0</v>
      </c>
      <c r="Y30" s="233">
        <f>IF(IFERROR(INDEX(Overrides!$F$292:$L$531,MATCH($A30&amp;$G30,Overrides!$C$292:$C$531,0),2),"")&lt;&gt;"",IFERROR(INDEX(Overrides!$F$292:$L$531,MATCH($A30&amp;$G30,Overrides!$C$292:$C$531,0),2),""),ROUND(Q30*Setup!C$77*VLOOKUP($F30,Setup!$A$52:$C$55,3,FALSE()),0))</f>
        <v>0</v>
      </c>
      <c r="Z30" s="233">
        <f>IF(IFERROR(INDEX(Overrides!$F$292:$L$531,MATCH($A30&amp;$G30,Overrides!$C$292:$C$531,0),3),"")&lt;&gt;"",IFERROR(INDEX(Overrides!$F$292:$L$531,MATCH($A30&amp;$G30,Overrides!$C$292:$C$531,0),3),""),ROUND(R30*Setup!D$77*VLOOKUP($F30,Setup!$A$52:$C$55,3,FALSE()),0))</f>
        <v>0</v>
      </c>
      <c r="AA30" s="233">
        <f>IF(IFERROR(INDEX(Overrides!$F$292:$L$531,MATCH($A30&amp;$G30,Overrides!$C$292:$C$531,0),4),"")&lt;&gt;"",IFERROR(INDEX(Overrides!$F$292:$L$531,MATCH($A30&amp;$G30,Overrides!$C$292:$C$531,0),4),""),ROUND(S30*Setup!E$77*VLOOKUP($F30,Setup!$A$52:$C$55,3,FALSE()),0))</f>
        <v>0</v>
      </c>
      <c r="AB30" s="233">
        <f>IF(IFERROR(INDEX(Overrides!$F$292:$L$531,MATCH($A30&amp;$G30,Overrides!$C$292:$C$531,0),5),"")&lt;&gt;"",IFERROR(INDEX(Overrides!$F$292:$L$531,MATCH($A30&amp;$G30,Overrides!$C$292:$C$531,0),5),""),ROUND(T30*Setup!F$77*VLOOKUP($F30,Setup!$A$52:$C$55,3,FALSE()),0))</f>
        <v>0</v>
      </c>
      <c r="AC30" s="233">
        <f>IF(IFERROR(INDEX(Overrides!$F$292:$L$531,MATCH($A30&amp;$G30,Overrides!$C$292:$C$531,0),6),"")&lt;&gt;"",IFERROR(INDEX(Overrides!$F$292:$L$531,MATCH($A30&amp;$G30,Overrides!$C$292:$C$531,0),6),""),ROUND(U30*Setup!G$77*VLOOKUP($F30,Setup!$A$52:$C$55,3,FALSE()),0))</f>
        <v>0</v>
      </c>
      <c r="AD30" s="233">
        <f>IF(IFERROR(INDEX(Overrides!$F$292:$L$531,MATCH($A30&amp;$G30,Overrides!$C$292:$C$531,0),7),"")&lt;&gt;"",IFERROR(INDEX(Overrides!$F$292:$L$531,MATCH($A30&amp;$G30,Overrides!$C$292:$C$531,0),7),""),ROUND(V30*Setup!H$77*VLOOKUP($F30,Setup!$A$52:$C$55,3,FALSE()),0))</f>
        <v>0</v>
      </c>
      <c r="AE30" s="233">
        <f t="shared" si="1"/>
        <v>0</v>
      </c>
      <c r="AF30" s="233">
        <f t="shared" si="2"/>
        <v>17</v>
      </c>
      <c r="AG30" s="233">
        <f t="shared" si="3"/>
        <v>119</v>
      </c>
      <c r="AH30" s="233">
        <f t="shared" si="4"/>
        <v>34</v>
      </c>
      <c r="AI30" s="233">
        <f t="shared" si="5"/>
        <v>298</v>
      </c>
      <c r="AJ30" s="233">
        <f t="shared" si="6"/>
        <v>724</v>
      </c>
      <c r="AK30" s="233">
        <f t="shared" si="7"/>
        <v>350</v>
      </c>
      <c r="AL30" s="233">
        <f t="shared" si="8"/>
        <v>614</v>
      </c>
      <c r="AM30" s="233">
        <f t="shared" si="9"/>
        <v>1542</v>
      </c>
      <c r="AN30" s="234">
        <f t="shared" si="33"/>
        <v>0</v>
      </c>
      <c r="AO30" s="234">
        <f t="shared" si="34"/>
        <v>0</v>
      </c>
      <c r="AP30" s="234">
        <f t="shared" si="35"/>
        <v>0</v>
      </c>
      <c r="AQ30" s="234">
        <f t="shared" si="36"/>
        <v>0</v>
      </c>
      <c r="AR30" s="234">
        <f t="shared" si="37"/>
        <v>0</v>
      </c>
      <c r="AS30" s="234">
        <f t="shared" si="38"/>
        <v>0</v>
      </c>
      <c r="AT30" s="234">
        <f t="shared" si="39"/>
        <v>0</v>
      </c>
      <c r="AU30" s="234">
        <f t="shared" si="17"/>
        <v>0</v>
      </c>
      <c r="AV30" s="167" t="str">
        <f>Setup!I5</f>
        <v>No</v>
      </c>
      <c r="AW30" s="167" t="str">
        <f>Setup!J5</f>
        <v>No</v>
      </c>
    </row>
    <row r="31" spans="1:49" ht="15" customHeight="1" x14ac:dyDescent="0.3">
      <c r="A31" s="167">
        <f>Setup!A5</f>
        <v>3</v>
      </c>
      <c r="B31" s="230">
        <f>Setup!B5</f>
        <v>46110</v>
      </c>
      <c r="C31" s="167" t="str">
        <f>Setup!C5</f>
        <v>Sunday</v>
      </c>
      <c r="D31" s="167" t="str">
        <f>Setup!D5</f>
        <v>Westchester SC</v>
      </c>
      <c r="E31" s="231">
        <f>Setup!E5</f>
        <v>0.79166666666666696</v>
      </c>
      <c r="F31" s="167" t="str">
        <f>Setup!F5</f>
        <v>D</v>
      </c>
      <c r="G31" s="167" t="s">
        <v>125</v>
      </c>
      <c r="H31" s="167" t="str">
        <f>Setup!H5</f>
        <v>No</v>
      </c>
      <c r="I31" s="232">
        <f>IF(IFERROR(INDEX(Overrides!$F$49:$L$288,MATCH($A31&amp;$G31,Overrides!$C$49:$C$288,0),1),"")&lt;&gt;"",IFERROR(INDEX(Overrides!$F$49:$L$288,MATCH($A31&amp;$G31,Overrides!$C$49:$C$288,0),1),""),IF(IFERROR(INDEX(Overrides!$D$6:$J$45,MATCH($F31&amp;$G31,Overrides!$C$6:$C$45,0),1),"")&lt;&gt;"",IFERROR(INDEX(Overrides!$D$6:$J$45,MATCH($F31&amp;$G31,Overrides!$C$6:$C$45,0),1),""),MROUND(VLOOKUP("P1+",Setup!$A$30:$B$36,2,FALSE())*VLOOKUP($G31,Setup!$A$40:$B$48,2,FALSE())*VLOOKUP($F31,Setup!$A$52:$B$55,2,FALSE()),0.5)))</f>
        <v>0</v>
      </c>
      <c r="J31" s="232">
        <f>IF(IFERROR(INDEX(Overrides!$F$49:$L$288,MATCH($A31&amp;$G31,Overrides!$C$49:$C$288,0),2),"")&lt;&gt;"",IFERROR(INDEX(Overrides!$F$49:$L$288,MATCH($A31&amp;$G31,Overrides!$C$49:$C$288,0),2),""),IF(IFERROR(INDEX(Overrides!$D$6:$J$45,MATCH($F31&amp;$G31,Overrides!$C$6:$C$45,0),2),"")&lt;&gt;"",IFERROR(INDEX(Overrides!$D$6:$J$45,MATCH($F31&amp;$G31,Overrides!$C$6:$C$45,0),2),""),MROUND(VLOOKUP("P1",Setup!$A$30:$B$36,2,FALSE())*VLOOKUP($G31,Setup!$A$40:$B$48,2,FALSE())*VLOOKUP($F31,Setup!$A$52:$B$55,2,FALSE()),0.5)))</f>
        <v>0</v>
      </c>
      <c r="K31" s="232">
        <f>IF(IFERROR(INDEX(Overrides!$F$49:$L$288,MATCH($A31&amp;$G31,Overrides!$C$49:$C$288,0),3),"")&lt;&gt;"",IFERROR(INDEX(Overrides!$F$49:$L$288,MATCH($A31&amp;$G31,Overrides!$C$49:$C$288,0),3),""),IF(IFERROR(INDEX(Overrides!$D$6:$J$45,MATCH($F31&amp;$G31,Overrides!$C$6:$C$45,0),3),"")&lt;&gt;"",IFERROR(INDEX(Overrides!$D$6:$J$45,MATCH($F31&amp;$G31,Overrides!$C$6:$C$45,0),3),""),MROUND(VLOOKUP("P2+",Setup!$A$30:$B$36,2,FALSE())*VLOOKUP($G31,Setup!$A$40:$B$48,2,FALSE())*VLOOKUP($F31,Setup!$A$52:$B$55,2,FALSE()),0.5)))</f>
        <v>0</v>
      </c>
      <c r="L31" s="232">
        <f>IF(IFERROR(INDEX(Overrides!$F$49:$L$288,MATCH($A31&amp;$G31,Overrides!$C$49:$C$288,0),4),"")&lt;&gt;"",IFERROR(INDEX(Overrides!$F$49:$L$288,MATCH($A31&amp;$G31,Overrides!$C$49:$C$288,0),4),""),IF(IFERROR(INDEX(Overrides!$D$6:$J$45,MATCH($F31&amp;$G31,Overrides!$C$6:$C$45,0),4),"")&lt;&gt;"",IFERROR(INDEX(Overrides!$D$6:$J$45,MATCH($F31&amp;$G31,Overrides!$C$6:$C$45,0),4),""),MROUND(VLOOKUP("P2",Setup!$A$30:$B$36,2,FALSE())*VLOOKUP($G31,Setup!$A$40:$B$48,2,FALSE())*VLOOKUP($F31,Setup!$A$52:$B$55,2,FALSE()),0.5)))</f>
        <v>0</v>
      </c>
      <c r="M31" s="232">
        <f>IF(IFERROR(INDEX(Overrides!$F$49:$L$288,MATCH($A31&amp;$G31,Overrides!$C$49:$C$288,0),5),"")&lt;&gt;"",IFERROR(INDEX(Overrides!$F$49:$L$288,MATCH($A31&amp;$G31,Overrides!$C$49:$C$288,0),5),""),IF(IFERROR(INDEX(Overrides!$D$6:$J$45,MATCH($F31&amp;$G31,Overrides!$C$6:$C$45,0),5),"")&lt;&gt;"",IFERROR(INDEX(Overrides!$D$6:$J$45,MATCH($F31&amp;$G31,Overrides!$C$6:$C$45,0),5),""),MROUND(VLOOKUP("P3",Setup!$A$30:$B$36,2,FALSE())*VLOOKUP($G31,Setup!$A$40:$B$48,2,FALSE())*VLOOKUP($F31,Setup!$A$52:$B$55,2,FALSE()),0.5)))</f>
        <v>0</v>
      </c>
      <c r="N31" s="232">
        <f>IF(IFERROR(INDEX(Overrides!$F$49:$L$288,MATCH($A31&amp;$G31,Overrides!$C$49:$C$288,0),6),"")&lt;&gt;"",IFERROR(INDEX(Overrides!$F$49:$L$288,MATCH($A31&amp;$G31,Overrides!$C$49:$C$288,0),6),""),IF(IFERROR(INDEX(Overrides!$D$6:$J$45,MATCH($F31&amp;$G31,Overrides!$C$6:$C$45,0),6),"")&lt;&gt;"",IFERROR(INDEX(Overrides!$D$6:$J$45,MATCH($F31&amp;$G31,Overrides!$C$6:$C$45,0),6),""),MROUND(VLOOKUP("P4",Setup!$A$30:$B$36,2,FALSE())*VLOOKUP($G31,Setup!$A$40:$B$48,2,FALSE())*VLOOKUP($F31,Setup!$A$52:$B$55,2,FALSE()),0.5)))</f>
        <v>0</v>
      </c>
      <c r="O31" s="232">
        <f>IF(IFERROR(INDEX(Overrides!$F$49:$L$288,MATCH($A31&amp;$G31,Overrides!$C$49:$C$288,0),7),"")&lt;&gt;"",IFERROR(INDEX(Overrides!$F$49:$L$288,MATCH($A31&amp;$G31,Overrides!$C$49:$C$288,0),7),""),IF(IFERROR(INDEX(Overrides!$D$6:$J$45,MATCH($F31&amp;$G31,Overrides!$C$6:$C$45,0),7),"")&lt;&gt;"",IFERROR(INDEX(Overrides!$D$6:$J$45,MATCH($F31&amp;$G31,Overrides!$C$6:$C$45,0),7),""),MROUND(VLOOKUP("P5",Setup!$A$30:$B$36,2,FALSE())*VLOOKUP($G31,Setup!$A$40:$B$48,2,FALSE())*VLOOKUP($F31,Setup!$A$52:$B$55,2,FALSE()),0.5)))</f>
        <v>0</v>
      </c>
      <c r="P31" s="233">
        <f>SUMIFS(Inventory!$F$2:$F$38,Inventory!$I$2:$I$38,"P1+",Inventory!$E$2:$E$38,"&lt;&gt;West")+IF(UPPER($H31)="YES",SUMIFS(Inventory!$F$2:$F$38,Inventory!$I$2:$I$38,"P1+",Inventory!$E$2:$E$38,"West"),0)</f>
        <v>17</v>
      </c>
      <c r="Q31" s="233">
        <f>SUMIFS(Inventory!$F$2:$F$38,Inventory!$I$2:$I$38,"P1",Inventory!$E$2:$E$38,"&lt;&gt;West")+IF(UPPER($H31)="YES",SUMIFS(Inventory!$F$2:$F$38,Inventory!$I$2:$I$38,"P1",Inventory!$E$2:$E$38,"West"),0)</f>
        <v>119</v>
      </c>
      <c r="R31" s="233">
        <f>SUMIFS(Inventory!$F$2:$F$38,Inventory!$I$2:$I$38,"P2+",Inventory!$E$2:$E$38,"&lt;&gt;West")+IF(UPPER($H31)="YES",SUMIFS(Inventory!$F$2:$F$38,Inventory!$I$2:$I$38,"P2+",Inventory!$E$2:$E$38,"West"),0)</f>
        <v>34</v>
      </c>
      <c r="S31" s="233">
        <f>SUMIFS(Inventory!$F$2:$F$38,Inventory!$I$2:$I$38,"P2",Inventory!$E$2:$E$38,"&lt;&gt;West")+IF(UPPER($H31)="YES",SUMIFS(Inventory!$F$2:$F$38,Inventory!$I$2:$I$38,"P2",Inventory!$E$2:$E$38,"West"),0)</f>
        <v>298</v>
      </c>
      <c r="T31" s="233">
        <f>SUMIFS(Inventory!$F$2:$F$38,Inventory!$I$2:$I$38,"P3",Inventory!$E$2:$E$38,"&lt;&gt;West")+IF(UPPER($H31)="YES",SUMIFS(Inventory!$F$2:$F$38,Inventory!$I$2:$I$38,"P3",Inventory!$E$2:$E$38,"West"),0)</f>
        <v>724</v>
      </c>
      <c r="U31" s="233">
        <f>SUMIFS(Inventory!$F$2:$F$38,Inventory!$I$2:$I$38,"P4",Inventory!$E$2:$E$38,"&lt;&gt;West")+IF(UPPER($H31)="YES",SUMIFS(Inventory!$F$2:$F$38,Inventory!$I$2:$I$38,"P4",Inventory!$E$2:$E$38,"West"),0)</f>
        <v>350</v>
      </c>
      <c r="V31" s="233">
        <f>SUMIFS(Inventory!$F$2:$F$38,Inventory!$I$2:$I$38,"P5",Inventory!$E$2:$E$38,"&lt;&gt;West")+IF(UPPER($H31)="YES",SUMIFS(Inventory!$F$2:$F$38,Inventory!$I$2:$I$38,"P5",Inventory!$E$2:$E$38,"West"),0)</f>
        <v>614</v>
      </c>
      <c r="W31" s="233">
        <f t="shared" si="32"/>
        <v>2156</v>
      </c>
      <c r="X31" s="233">
        <f>IF(IFERROR(INDEX(Overrides!$F$292:$L$531,MATCH($A31&amp;$G31,Overrides!$C$292:$C$531,0),1),"")&lt;&gt;"",IFERROR(INDEX(Overrides!$F$292:$L$531,MATCH($A31&amp;$G31,Overrides!$C$292:$C$531,0),1),""),ROUND(P31*Setup!B$78*VLOOKUP($F31,Setup!$A$52:$C$55,3,FALSE()),0))</f>
        <v>0</v>
      </c>
      <c r="Y31" s="233">
        <f>IF(IFERROR(INDEX(Overrides!$F$292:$L$531,MATCH($A31&amp;$G31,Overrides!$C$292:$C$531,0),2),"")&lt;&gt;"",IFERROR(INDEX(Overrides!$F$292:$L$531,MATCH($A31&amp;$G31,Overrides!$C$292:$C$531,0),2),""),ROUND(Q31*Setup!C$78*VLOOKUP($F31,Setup!$A$52:$C$55,3,FALSE()),0))</f>
        <v>0</v>
      </c>
      <c r="Z31" s="233">
        <f>IF(IFERROR(INDEX(Overrides!$F$292:$L$531,MATCH($A31&amp;$G31,Overrides!$C$292:$C$531,0),3),"")&lt;&gt;"",IFERROR(INDEX(Overrides!$F$292:$L$531,MATCH($A31&amp;$G31,Overrides!$C$292:$C$531,0),3),""),ROUND(R31*Setup!D$78*VLOOKUP($F31,Setup!$A$52:$C$55,3,FALSE()),0))</f>
        <v>0</v>
      </c>
      <c r="AA31" s="233">
        <f>IF(IFERROR(INDEX(Overrides!$F$292:$L$531,MATCH($A31&amp;$G31,Overrides!$C$292:$C$531,0),4),"")&lt;&gt;"",IFERROR(INDEX(Overrides!$F$292:$L$531,MATCH($A31&amp;$G31,Overrides!$C$292:$C$531,0),4),""),ROUND(S31*Setup!E$78*VLOOKUP($F31,Setup!$A$52:$C$55,3,FALSE()),0))</f>
        <v>0</v>
      </c>
      <c r="AB31" s="233">
        <f>IF(IFERROR(INDEX(Overrides!$F$292:$L$531,MATCH($A31&amp;$G31,Overrides!$C$292:$C$531,0),5),"")&lt;&gt;"",IFERROR(INDEX(Overrides!$F$292:$L$531,MATCH($A31&amp;$G31,Overrides!$C$292:$C$531,0),5),""),ROUND(T31*Setup!F$78*VLOOKUP($F31,Setup!$A$52:$C$55,3,FALSE()),0))</f>
        <v>0</v>
      </c>
      <c r="AC31" s="233">
        <f>IF(IFERROR(INDEX(Overrides!$F$292:$L$531,MATCH($A31&amp;$G31,Overrides!$C$292:$C$531,0),6),"")&lt;&gt;"",IFERROR(INDEX(Overrides!$F$292:$L$531,MATCH($A31&amp;$G31,Overrides!$C$292:$C$531,0),6),""),ROUND(U31*Setup!G$78*VLOOKUP($F31,Setup!$A$52:$C$55,3,FALSE()),0))</f>
        <v>0</v>
      </c>
      <c r="AD31" s="233">
        <f>IF(IFERROR(INDEX(Overrides!$F$292:$L$531,MATCH($A31&amp;$G31,Overrides!$C$292:$C$531,0),7),"")&lt;&gt;"",IFERROR(INDEX(Overrides!$F$292:$L$531,MATCH($A31&amp;$G31,Overrides!$C$292:$C$531,0),7),""),ROUND(V31*Setup!H$78*VLOOKUP($F31,Setup!$A$52:$C$55,3,FALSE()),0))</f>
        <v>0</v>
      </c>
      <c r="AE31" s="233">
        <f t="shared" si="1"/>
        <v>0</v>
      </c>
      <c r="AF31" s="233">
        <f t="shared" si="2"/>
        <v>17</v>
      </c>
      <c r="AG31" s="233">
        <f t="shared" si="3"/>
        <v>119</v>
      </c>
      <c r="AH31" s="233">
        <f t="shared" si="4"/>
        <v>34</v>
      </c>
      <c r="AI31" s="233">
        <f t="shared" si="5"/>
        <v>298</v>
      </c>
      <c r="AJ31" s="233">
        <f t="shared" si="6"/>
        <v>724</v>
      </c>
      <c r="AK31" s="233">
        <f t="shared" si="7"/>
        <v>350</v>
      </c>
      <c r="AL31" s="233">
        <f t="shared" si="8"/>
        <v>614</v>
      </c>
      <c r="AM31" s="233">
        <f t="shared" si="9"/>
        <v>1542</v>
      </c>
      <c r="AN31" s="234">
        <f t="shared" si="33"/>
        <v>0</v>
      </c>
      <c r="AO31" s="234">
        <f t="shared" si="34"/>
        <v>0</v>
      </c>
      <c r="AP31" s="234">
        <f t="shared" si="35"/>
        <v>0</v>
      </c>
      <c r="AQ31" s="234">
        <f t="shared" si="36"/>
        <v>0</v>
      </c>
      <c r="AR31" s="234">
        <f t="shared" si="37"/>
        <v>0</v>
      </c>
      <c r="AS31" s="234">
        <f t="shared" si="38"/>
        <v>0</v>
      </c>
      <c r="AT31" s="234">
        <f t="shared" si="39"/>
        <v>0</v>
      </c>
      <c r="AU31" s="234">
        <f t="shared" si="17"/>
        <v>0</v>
      </c>
      <c r="AV31" s="167" t="str">
        <f>Setup!I5</f>
        <v>No</v>
      </c>
      <c r="AW31" s="167" t="str">
        <f>Setup!J5</f>
        <v>No</v>
      </c>
    </row>
    <row r="32" spans="1:49" ht="15" customHeight="1" x14ac:dyDescent="0.3">
      <c r="A32" s="235">
        <f>Setup!A5</f>
        <v>3</v>
      </c>
      <c r="B32" s="236">
        <f>Setup!B5</f>
        <v>46110</v>
      </c>
      <c r="C32" s="235" t="str">
        <f>Setup!C5</f>
        <v>Sunday</v>
      </c>
      <c r="D32" s="235" t="str">
        <f>Setup!D5</f>
        <v>Westchester SC</v>
      </c>
      <c r="E32" s="237">
        <f>Setup!E5</f>
        <v>0.79166666666666696</v>
      </c>
      <c r="F32" s="235" t="str">
        <f>Setup!F5</f>
        <v>D</v>
      </c>
      <c r="G32" s="238" t="s">
        <v>151</v>
      </c>
      <c r="H32" s="235" t="str">
        <f>Setup!H5</f>
        <v>No</v>
      </c>
      <c r="I32" s="235" t="s">
        <v>39</v>
      </c>
      <c r="J32" s="235" t="s">
        <v>39</v>
      </c>
      <c r="K32" s="235" t="s">
        <v>39</v>
      </c>
      <c r="L32" s="235" t="s">
        <v>39</v>
      </c>
      <c r="M32" s="235" t="s">
        <v>39</v>
      </c>
      <c r="N32" s="235" t="s">
        <v>39</v>
      </c>
      <c r="O32" s="235" t="s">
        <v>39</v>
      </c>
      <c r="P32" s="239">
        <f t="shared" ref="P32:W32" si="40">P23</f>
        <v>17</v>
      </c>
      <c r="Q32" s="239">
        <f t="shared" si="40"/>
        <v>119</v>
      </c>
      <c r="R32" s="239">
        <f t="shared" si="40"/>
        <v>34</v>
      </c>
      <c r="S32" s="239">
        <f t="shared" si="40"/>
        <v>298</v>
      </c>
      <c r="T32" s="239">
        <f t="shared" si="40"/>
        <v>724</v>
      </c>
      <c r="U32" s="239">
        <f t="shared" si="40"/>
        <v>350</v>
      </c>
      <c r="V32" s="239">
        <f t="shared" si="40"/>
        <v>614</v>
      </c>
      <c r="W32" s="239">
        <f t="shared" si="40"/>
        <v>2156</v>
      </c>
      <c r="X32" s="239">
        <f t="shared" ref="X32:AD32" si="41">SUM(X23:X31)</f>
        <v>17</v>
      </c>
      <c r="Y32" s="239">
        <f t="shared" si="41"/>
        <v>92</v>
      </c>
      <c r="Z32" s="239">
        <f t="shared" si="41"/>
        <v>34</v>
      </c>
      <c r="AA32" s="239">
        <f t="shared" si="41"/>
        <v>226</v>
      </c>
      <c r="AB32" s="239">
        <f t="shared" si="41"/>
        <v>561</v>
      </c>
      <c r="AC32" s="239">
        <f t="shared" si="41"/>
        <v>261</v>
      </c>
      <c r="AD32" s="239">
        <f t="shared" si="41"/>
        <v>466</v>
      </c>
      <c r="AE32" s="239">
        <f t="shared" si="1"/>
        <v>1657</v>
      </c>
      <c r="AF32" s="239">
        <f t="shared" si="2"/>
        <v>0</v>
      </c>
      <c r="AG32" s="239">
        <f t="shared" si="3"/>
        <v>27</v>
      </c>
      <c r="AH32" s="239">
        <f t="shared" si="4"/>
        <v>0</v>
      </c>
      <c r="AI32" s="239">
        <f t="shared" si="5"/>
        <v>72</v>
      </c>
      <c r="AJ32" s="239">
        <f t="shared" si="6"/>
        <v>163</v>
      </c>
      <c r="AK32" s="239">
        <f t="shared" si="7"/>
        <v>89</v>
      </c>
      <c r="AL32" s="239">
        <f t="shared" si="8"/>
        <v>148</v>
      </c>
      <c r="AM32" s="239">
        <f t="shared" si="9"/>
        <v>2008</v>
      </c>
      <c r="AN32" s="240">
        <f t="shared" ref="AN32:AT32" si="42">SUM(AN23:AN31)</f>
        <v>0</v>
      </c>
      <c r="AO32" s="240">
        <f t="shared" si="42"/>
        <v>744</v>
      </c>
      <c r="AP32" s="240">
        <f t="shared" si="42"/>
        <v>0</v>
      </c>
      <c r="AQ32" s="240">
        <f t="shared" si="42"/>
        <v>1868</v>
      </c>
      <c r="AR32" s="240">
        <f t="shared" si="42"/>
        <v>3952</v>
      </c>
      <c r="AS32" s="240">
        <f t="shared" si="42"/>
        <v>2152</v>
      </c>
      <c r="AT32" s="240">
        <f t="shared" si="42"/>
        <v>3256</v>
      </c>
      <c r="AU32" s="240">
        <f t="shared" si="17"/>
        <v>11972</v>
      </c>
      <c r="AV32" s="235" t="str">
        <f>Setup!I5</f>
        <v>No</v>
      </c>
      <c r="AW32" s="235" t="str">
        <f>Setup!J5</f>
        <v>No</v>
      </c>
    </row>
    <row r="33" spans="1:49" ht="15" customHeight="1" x14ac:dyDescent="0.3">
      <c r="A33" s="167">
        <f>Setup!A6</f>
        <v>4</v>
      </c>
      <c r="B33" s="230">
        <f>Setup!B6</f>
        <v>46151</v>
      </c>
      <c r="C33" s="167" t="str">
        <f>Setup!C6</f>
        <v>Saturday</v>
      </c>
      <c r="D33" s="167" t="str">
        <f>Setup!D6</f>
        <v>Richmond Kickers</v>
      </c>
      <c r="E33" s="231">
        <f>Setup!E6</f>
        <v>0.79166666666666696</v>
      </c>
      <c r="F33" s="167" t="str">
        <f>Setup!F6</f>
        <v>C</v>
      </c>
      <c r="G33" s="167" t="s">
        <v>110</v>
      </c>
      <c r="H33" s="167" t="str">
        <f>Setup!H6</f>
        <v>No</v>
      </c>
      <c r="I33" s="232">
        <f>IF(IFERROR(INDEX(Overrides!$F$49:$L$288,MATCH($A33&amp;$G33,Overrides!$C$49:$C$288,0),1),"")&lt;&gt;"",IFERROR(INDEX(Overrides!$F$49:$L$288,MATCH($A33&amp;$G33,Overrides!$C$49:$C$288,0),1),""),IF(IFERROR(INDEX(Overrides!$D$6:$J$45,MATCH($F33&amp;$G33,Overrides!$C$6:$C$45,0),1),"")&lt;&gt;"",IFERROR(INDEX(Overrides!$D$6:$J$45,MATCH($F33&amp;$G33,Overrides!$C$6:$C$45,0),1),""),MROUND(VLOOKUP("P1+",Setup!$A$30:$B$36,2,FALSE())*VLOOKUP($G33,Setup!$A$40:$B$48,2,FALSE()),0.5)))</f>
        <v>65</v>
      </c>
      <c r="J33" s="232">
        <f>IF(IFERROR(INDEX(Overrides!$F$49:$L$288,MATCH($A33&amp;$G33,Overrides!$C$49:$C$288,0),2),"")&lt;&gt;"",IFERROR(INDEX(Overrides!$F$49:$L$288,MATCH($A33&amp;$G33,Overrides!$C$49:$C$288,0),2),""),IF(IFERROR(INDEX(Overrides!$D$6:$J$45,MATCH($F33&amp;$G33,Overrides!$C$6:$C$45,0),2),"")&lt;&gt;"",IFERROR(INDEX(Overrides!$D$6:$J$45,MATCH($F33&amp;$G33,Overrides!$C$6:$C$45,0),2),""),MROUND(VLOOKUP("P1",Setup!$A$30:$B$36,2,FALSE())*VLOOKUP($G33,Setup!$A$40:$B$48,2,FALSE()),0.5)))</f>
        <v>55</v>
      </c>
      <c r="K33" s="232">
        <f>IF(IFERROR(INDEX(Overrides!$F$49:$L$288,MATCH($A33&amp;$G33,Overrides!$C$49:$C$288,0),3),"")&lt;&gt;"",IFERROR(INDEX(Overrides!$F$49:$L$288,MATCH($A33&amp;$G33,Overrides!$C$49:$C$288,0),3),""),IF(IFERROR(INDEX(Overrides!$D$6:$J$45,MATCH($F33&amp;$G33,Overrides!$C$6:$C$45,0),3),"")&lt;&gt;"",IFERROR(INDEX(Overrides!$D$6:$J$45,MATCH($F33&amp;$G33,Overrides!$C$6:$C$45,0),3),""),MROUND(VLOOKUP("P2+",Setup!$A$30:$B$36,2,FALSE())*VLOOKUP($G33,Setup!$A$40:$B$48,2,FALSE()),0.5)))</f>
        <v>49</v>
      </c>
      <c r="L33" s="232">
        <f>IF(IFERROR(INDEX(Overrides!$F$49:$L$288,MATCH($A33&amp;$G33,Overrides!$C$49:$C$288,0),4),"")&lt;&gt;"",IFERROR(INDEX(Overrides!$F$49:$L$288,MATCH($A33&amp;$G33,Overrides!$C$49:$C$288,0),4),""),IF(IFERROR(INDEX(Overrides!$D$6:$J$45,MATCH($F33&amp;$G33,Overrides!$C$6:$C$45,0),4),"")&lt;&gt;"",IFERROR(INDEX(Overrides!$D$6:$J$45,MATCH($F33&amp;$G33,Overrides!$C$6:$C$45,0),4),""),MROUND(VLOOKUP("P2",Setup!$A$30:$B$36,2,FALSE())*VLOOKUP($G33,Setup!$A$40:$B$48,2,FALSE()),0.5)))</f>
        <v>39</v>
      </c>
      <c r="M33" s="232">
        <f>IF(IFERROR(INDEX(Overrides!$F$49:$L$288,MATCH($A33&amp;$G33,Overrides!$C$49:$C$288,0),5),"")&lt;&gt;"",IFERROR(INDEX(Overrides!$F$49:$L$288,MATCH($A33&amp;$G33,Overrides!$C$49:$C$288,0),5),""),IF(IFERROR(INDEX(Overrides!$D$6:$J$45,MATCH($F33&amp;$G33,Overrides!$C$6:$C$45,0),5),"")&lt;&gt;"",IFERROR(INDEX(Overrides!$D$6:$J$45,MATCH($F33&amp;$G33,Overrides!$C$6:$C$45,0),5),""),MROUND(VLOOKUP("P3",Setup!$A$30:$B$36,2,FALSE())*VLOOKUP($G33,Setup!$A$40:$B$48,2,FALSE()),0.5)))</f>
        <v>23</v>
      </c>
      <c r="N33" s="232">
        <f>IF(IFERROR(INDEX(Overrides!$F$49:$L$288,MATCH($A33&amp;$G33,Overrides!$C$49:$C$288,0),6),"")&lt;&gt;"",IFERROR(INDEX(Overrides!$F$49:$L$288,MATCH($A33&amp;$G33,Overrides!$C$49:$C$288,0),6),""),IF(IFERROR(INDEX(Overrides!$D$6:$J$45,MATCH($F33&amp;$G33,Overrides!$C$6:$C$45,0),6),"")&lt;&gt;"",IFERROR(INDEX(Overrides!$D$6:$J$45,MATCH($F33&amp;$G33,Overrides!$C$6:$C$45,0),6),""),MROUND(VLOOKUP("P4",Setup!$A$30:$B$36,2,FALSE())*VLOOKUP($G33,Setup!$A$40:$B$48,2,FALSE()),0.5)))</f>
        <v>15</v>
      </c>
      <c r="O33" s="232">
        <f>IF(IFERROR(INDEX(Overrides!$F$49:$L$288,MATCH($A33&amp;$G33,Overrides!$C$49:$C$288,0),7),"")&lt;&gt;"",IFERROR(INDEX(Overrides!$F$49:$L$288,MATCH($A33&amp;$G33,Overrides!$C$49:$C$288,0),7),""),IF(IFERROR(INDEX(Overrides!$D$6:$J$45,MATCH($F33&amp;$G33,Overrides!$C$6:$C$45,0),7),"")&lt;&gt;"",IFERROR(INDEX(Overrides!$D$6:$J$45,MATCH($F33&amp;$G33,Overrides!$C$6:$C$45,0),7),""),MROUND(VLOOKUP("P5",Setup!$A$30:$B$36,2,FALSE())*VLOOKUP($G33,Setup!$A$40:$B$48,2,FALSE()),0.5)))</f>
        <v>12</v>
      </c>
      <c r="P33" s="233">
        <f>SUMIFS(Inventory!$F$2:$F$38,Inventory!$I$2:$I$38,"P1+",Inventory!$E$2:$E$38,"&lt;&gt;West")+IF(UPPER($H33)="YES",SUMIFS(Inventory!$F$2:$F$38,Inventory!$I$2:$I$38,"P1+",Inventory!$E$2:$E$38,"West"),0)</f>
        <v>17</v>
      </c>
      <c r="Q33" s="233">
        <f>SUMIFS(Inventory!$F$2:$F$38,Inventory!$I$2:$I$38,"P1",Inventory!$E$2:$E$38,"&lt;&gt;West")+IF(UPPER($H33)="YES",SUMIFS(Inventory!$F$2:$F$38,Inventory!$I$2:$I$38,"P1",Inventory!$E$2:$E$38,"West"),0)</f>
        <v>119</v>
      </c>
      <c r="R33" s="233">
        <f>SUMIFS(Inventory!$F$2:$F$38,Inventory!$I$2:$I$38,"P2+",Inventory!$E$2:$E$38,"&lt;&gt;West")+IF(UPPER($H33)="YES",SUMIFS(Inventory!$F$2:$F$38,Inventory!$I$2:$I$38,"P2+",Inventory!$E$2:$E$38,"West"),0)</f>
        <v>34</v>
      </c>
      <c r="S33" s="233">
        <f>SUMIFS(Inventory!$F$2:$F$38,Inventory!$I$2:$I$38,"P2",Inventory!$E$2:$E$38,"&lt;&gt;West")+IF(UPPER($H33)="YES",SUMIFS(Inventory!$F$2:$F$38,Inventory!$I$2:$I$38,"P2",Inventory!$E$2:$E$38,"West"),0)</f>
        <v>298</v>
      </c>
      <c r="T33" s="233">
        <f>SUMIFS(Inventory!$F$2:$F$38,Inventory!$I$2:$I$38,"P3",Inventory!$E$2:$E$38,"&lt;&gt;West")+IF(UPPER($H33)="YES",SUMIFS(Inventory!$F$2:$F$38,Inventory!$I$2:$I$38,"P3",Inventory!$E$2:$E$38,"West"),0)</f>
        <v>724</v>
      </c>
      <c r="U33" s="233">
        <f>SUMIFS(Inventory!$F$2:$F$38,Inventory!$I$2:$I$38,"P4",Inventory!$E$2:$E$38,"&lt;&gt;West")+IF(UPPER($H33)="YES",SUMIFS(Inventory!$F$2:$F$38,Inventory!$I$2:$I$38,"P4",Inventory!$E$2:$E$38,"West"),0)</f>
        <v>350</v>
      </c>
      <c r="V33" s="233">
        <f>SUMIFS(Inventory!$F$2:$F$38,Inventory!$I$2:$I$38,"P5",Inventory!$E$2:$E$38,"&lt;&gt;West")+IF(UPPER($H33)="YES",SUMIFS(Inventory!$F$2:$F$38,Inventory!$I$2:$I$38,"P5",Inventory!$E$2:$E$38,"West"),0)</f>
        <v>614</v>
      </c>
      <c r="W33" s="233">
        <f t="shared" ref="W33:W41" si="43">SUM(P33:V33)</f>
        <v>2156</v>
      </c>
      <c r="X33" s="233">
        <f>IF(IFERROR(INDEX(Overrides!$F$292:$L$531,MATCH($A33&amp;$G33,Overrides!$C$292:$C$531,0),1),"")&lt;&gt;"",IFERROR(INDEX(Overrides!$F$292:$L$531,MATCH($A33&amp;$G33,Overrides!$C$292:$C$531,0),1),""),ROUND(P33*Setup!B$70,0))</f>
        <v>17</v>
      </c>
      <c r="Y33" s="233">
        <f>IF(IFERROR(INDEX(Overrides!$F$292:$L$531,MATCH($A33&amp;$G33,Overrides!$C$292:$C$531,0),2),"")&lt;&gt;"",IFERROR(INDEX(Overrides!$F$292:$L$531,MATCH($A33&amp;$G33,Overrides!$C$292:$C$531,0),2),""),ROUND(Q33*Setup!C$70,0))</f>
        <v>30</v>
      </c>
      <c r="Z33" s="233">
        <f>IF(IFERROR(INDEX(Overrides!$F$292:$L$531,MATCH($A33&amp;$G33,Overrides!$C$292:$C$531,0),3),"")&lt;&gt;"",IFERROR(INDEX(Overrides!$F$292:$L$531,MATCH($A33&amp;$G33,Overrides!$C$292:$C$531,0),3),""),ROUND(R33*Setup!D$70,0))</f>
        <v>34</v>
      </c>
      <c r="AA33" s="233">
        <f>IF(IFERROR(INDEX(Overrides!$F$292:$L$531,MATCH($A33&amp;$G33,Overrides!$C$292:$C$531,0),4),"")&lt;&gt;"",IFERROR(INDEX(Overrides!$F$292:$L$531,MATCH($A33&amp;$G33,Overrides!$C$292:$C$531,0),4),""),ROUND(S33*Setup!E$70,0))</f>
        <v>60</v>
      </c>
      <c r="AB33" s="233">
        <f>IF(IFERROR(INDEX(Overrides!$F$292:$L$531,MATCH($A33&amp;$G33,Overrides!$C$292:$C$531,0),5),"")&lt;&gt;"",IFERROR(INDEX(Overrides!$F$292:$L$531,MATCH($A33&amp;$G33,Overrides!$C$292:$C$531,0),5),""),ROUND(T33*Setup!F$70,0))</f>
        <v>181</v>
      </c>
      <c r="AC33" s="233">
        <f>IF(IFERROR(INDEX(Overrides!$F$292:$L$531,MATCH($A33&amp;$G33,Overrides!$C$292:$C$531,0),6),"")&lt;&gt;"",IFERROR(INDEX(Overrides!$F$292:$L$531,MATCH($A33&amp;$G33,Overrides!$C$292:$C$531,0),6),""),ROUND(U33*Setup!G$70,0))</f>
        <v>53</v>
      </c>
      <c r="AD33" s="233">
        <f>IF(IFERROR(INDEX(Overrides!$F$292:$L$531,MATCH($A33&amp;$G33,Overrides!$C$292:$C$531,0),7),"")&lt;&gt;"",IFERROR(INDEX(Overrides!$F$292:$L$531,MATCH($A33&amp;$G33,Overrides!$C$292:$C$531,0),7),""),ROUND(V33*Setup!H$70,0))</f>
        <v>123</v>
      </c>
      <c r="AE33" s="233">
        <f t="shared" si="1"/>
        <v>498</v>
      </c>
      <c r="AF33" s="233">
        <f t="shared" si="2"/>
        <v>0</v>
      </c>
      <c r="AG33" s="233">
        <f t="shared" si="3"/>
        <v>89</v>
      </c>
      <c r="AH33" s="233">
        <f t="shared" si="4"/>
        <v>0</v>
      </c>
      <c r="AI33" s="233">
        <f t="shared" si="5"/>
        <v>238</v>
      </c>
      <c r="AJ33" s="233">
        <f t="shared" si="6"/>
        <v>543</v>
      </c>
      <c r="AK33" s="233">
        <f t="shared" si="7"/>
        <v>297</v>
      </c>
      <c r="AL33" s="233">
        <f t="shared" si="8"/>
        <v>491</v>
      </c>
      <c r="AM33" s="233">
        <f t="shared" si="9"/>
        <v>1665</v>
      </c>
      <c r="AN33" s="234">
        <f t="shared" ref="AN33:AN41" si="44">I33*X33</f>
        <v>1105</v>
      </c>
      <c r="AO33" s="234">
        <f t="shared" ref="AO33:AO41" si="45">J33*Y33</f>
        <v>1650</v>
      </c>
      <c r="AP33" s="234">
        <f t="shared" ref="AP33:AP41" si="46">K33*Z33</f>
        <v>1666</v>
      </c>
      <c r="AQ33" s="234">
        <f t="shared" ref="AQ33:AQ41" si="47">L33*AA33</f>
        <v>2340</v>
      </c>
      <c r="AR33" s="234">
        <f t="shared" ref="AR33:AR41" si="48">M33*AB33</f>
        <v>4163</v>
      </c>
      <c r="AS33" s="234">
        <f t="shared" ref="AS33:AS41" si="49">N33*AC33</f>
        <v>795</v>
      </c>
      <c r="AT33" s="234">
        <f t="shared" ref="AT33:AT41" si="50">O33*AD33</f>
        <v>1476</v>
      </c>
      <c r="AU33" s="234">
        <f t="shared" si="17"/>
        <v>13195</v>
      </c>
      <c r="AV33" s="167" t="str">
        <f>Setup!I6</f>
        <v>No</v>
      </c>
      <c r="AW33" s="167" t="str">
        <f>Setup!J6</f>
        <v>Yes</v>
      </c>
    </row>
    <row r="34" spans="1:49" ht="15" customHeight="1" x14ac:dyDescent="0.3">
      <c r="A34" s="167">
        <f>Setup!A6</f>
        <v>4</v>
      </c>
      <c r="B34" s="230">
        <f>Setup!B6</f>
        <v>46151</v>
      </c>
      <c r="C34" s="167" t="str">
        <f>Setup!C6</f>
        <v>Saturday</v>
      </c>
      <c r="D34" s="167" t="str">
        <f>Setup!D6</f>
        <v>Richmond Kickers</v>
      </c>
      <c r="E34" s="231">
        <f>Setup!E6</f>
        <v>0.79166666666666696</v>
      </c>
      <c r="F34" s="167" t="str">
        <f>Setup!F6</f>
        <v>C</v>
      </c>
      <c r="G34" s="167" t="s">
        <v>47</v>
      </c>
      <c r="H34" s="167" t="str">
        <f>Setup!H6</f>
        <v>No</v>
      </c>
      <c r="I34" s="232">
        <f>IF(IFERROR(INDEX(Overrides!$F$49:$L$288,MATCH($A34&amp;$G34,Overrides!$C$49:$C$288,0),1),"")&lt;&gt;"",IFERROR(INDEX(Overrides!$F$49:$L$288,MATCH($A34&amp;$G34,Overrides!$C$49:$C$288,0),1),""),IF(IFERROR(INDEX(Overrides!$D$6:$J$45,MATCH($F34&amp;$G34,Overrides!$C$6:$C$45,0),1),"")&lt;&gt;"",IFERROR(INDEX(Overrides!$D$6:$J$45,MATCH($F34&amp;$G34,Overrides!$C$6:$C$45,0),1),""),MROUND(VLOOKUP("P1+",Setup!$A$30:$B$36,2,FALSE())*VLOOKUP($G34,Setup!$A$40:$B$48,2,FALSE())*VLOOKUP($F34,Setup!$A$52:$B$55,2,FALSE()),0.5)))</f>
        <v>60</v>
      </c>
      <c r="J34" s="232">
        <f>IF(IFERROR(INDEX(Overrides!$F$49:$L$288,MATCH($A34&amp;$G34,Overrides!$C$49:$C$288,0),2),"")&lt;&gt;"",IFERROR(INDEX(Overrides!$F$49:$L$288,MATCH($A34&amp;$G34,Overrides!$C$49:$C$288,0),2),""),IF(IFERROR(INDEX(Overrides!$D$6:$J$45,MATCH($F34&amp;$G34,Overrides!$C$6:$C$45,0),2),"")&lt;&gt;"",IFERROR(INDEX(Overrides!$D$6:$J$45,MATCH($F34&amp;$G34,Overrides!$C$6:$C$45,0),2),""),MROUND(VLOOKUP("P1",Setup!$A$30:$B$36,2,FALSE())*VLOOKUP($G34,Setup!$A$40:$B$48,2,FALSE())*VLOOKUP($F34,Setup!$A$52:$B$55,2,FALSE()),0.5)))</f>
        <v>50.5</v>
      </c>
      <c r="K34" s="232">
        <f>IF(IFERROR(INDEX(Overrides!$F$49:$L$288,MATCH($A34&amp;$G34,Overrides!$C$49:$C$288,0),3),"")&lt;&gt;"",IFERROR(INDEX(Overrides!$F$49:$L$288,MATCH($A34&amp;$G34,Overrides!$C$49:$C$288,0),3),""),IF(IFERROR(INDEX(Overrides!$D$6:$J$45,MATCH($F34&amp;$G34,Overrides!$C$6:$C$45,0),3),"")&lt;&gt;"",IFERROR(INDEX(Overrides!$D$6:$J$45,MATCH($F34&amp;$G34,Overrides!$C$6:$C$45,0),3),""),MROUND(VLOOKUP("P2+",Setup!$A$30:$B$36,2,FALSE())*VLOOKUP($G34,Setup!$A$40:$B$48,2,FALSE())*VLOOKUP($F34,Setup!$A$52:$B$55,2,FALSE()),0.5)))</f>
        <v>45</v>
      </c>
      <c r="L34" s="232">
        <f>IF(IFERROR(INDEX(Overrides!$F$49:$L$288,MATCH($A34&amp;$G34,Overrides!$C$49:$C$288,0),4),"")&lt;&gt;"",IFERROR(INDEX(Overrides!$F$49:$L$288,MATCH($A34&amp;$G34,Overrides!$C$49:$C$288,0),4),""),IF(IFERROR(INDEX(Overrides!$D$6:$J$45,MATCH($F34&amp;$G34,Overrides!$C$6:$C$45,0),4),"")&lt;&gt;"",IFERROR(INDEX(Overrides!$D$6:$J$45,MATCH($F34&amp;$G34,Overrides!$C$6:$C$45,0),4),""),MROUND(VLOOKUP("P2",Setup!$A$30:$B$36,2,FALSE())*VLOOKUP($G34,Setup!$A$40:$B$48,2,FALSE())*VLOOKUP($F34,Setup!$A$52:$B$55,2,FALSE()),0.5)))</f>
        <v>36</v>
      </c>
      <c r="M34" s="232">
        <f>IF(IFERROR(INDEX(Overrides!$F$49:$L$288,MATCH($A34&amp;$G34,Overrides!$C$49:$C$288,0),5),"")&lt;&gt;"",IFERROR(INDEX(Overrides!$F$49:$L$288,MATCH($A34&amp;$G34,Overrides!$C$49:$C$288,0),5),""),IF(IFERROR(INDEX(Overrides!$D$6:$J$45,MATCH($F34&amp;$G34,Overrides!$C$6:$C$45,0),5),"")&lt;&gt;"",IFERROR(INDEX(Overrides!$D$6:$J$45,MATCH($F34&amp;$G34,Overrides!$C$6:$C$45,0),5),""),MROUND(VLOOKUP("P3",Setup!$A$30:$B$36,2,FALSE())*VLOOKUP($G34,Setup!$A$40:$B$48,2,FALSE())*VLOOKUP($F34,Setup!$A$52:$B$55,2,FALSE()),0.5)))</f>
        <v>21</v>
      </c>
      <c r="N34" s="232">
        <f>IF(IFERROR(INDEX(Overrides!$F$49:$L$288,MATCH($A34&amp;$G34,Overrides!$C$49:$C$288,0),6),"")&lt;&gt;"",IFERROR(INDEX(Overrides!$F$49:$L$288,MATCH($A34&amp;$G34,Overrides!$C$49:$C$288,0),6),""),IF(IFERROR(INDEX(Overrides!$D$6:$J$45,MATCH($F34&amp;$G34,Overrides!$C$6:$C$45,0),6),"")&lt;&gt;"",IFERROR(INDEX(Overrides!$D$6:$J$45,MATCH($F34&amp;$G34,Overrides!$C$6:$C$45,0),6),""),MROUND(VLOOKUP("P4",Setup!$A$30:$B$36,2,FALSE())*VLOOKUP($G34,Setup!$A$40:$B$48,2,FALSE())*VLOOKUP($F34,Setup!$A$52:$B$55,2,FALSE()),0.5)))</f>
        <v>14</v>
      </c>
      <c r="O34" s="232">
        <f>IF(IFERROR(INDEX(Overrides!$F$49:$L$288,MATCH($A34&amp;$G34,Overrides!$C$49:$C$288,0),7),"")&lt;&gt;"",IFERROR(INDEX(Overrides!$F$49:$L$288,MATCH($A34&amp;$G34,Overrides!$C$49:$C$288,0),7),""),IF(IFERROR(INDEX(Overrides!$D$6:$J$45,MATCH($F34&amp;$G34,Overrides!$C$6:$C$45,0),7),"")&lt;&gt;"",IFERROR(INDEX(Overrides!$D$6:$J$45,MATCH($F34&amp;$G34,Overrides!$C$6:$C$45,0),7),""),MROUND(VLOOKUP("P5",Setup!$A$30:$B$36,2,FALSE())*VLOOKUP($G34,Setup!$A$40:$B$48,2,FALSE())*VLOOKUP($F34,Setup!$A$52:$B$55,2,FALSE()),0.5)))</f>
        <v>11</v>
      </c>
      <c r="P34" s="233">
        <f>SUMIFS(Inventory!$F$2:$F$38,Inventory!$I$2:$I$38,"P1+",Inventory!$E$2:$E$38,"&lt;&gt;West")+IF(UPPER($H34)="YES",SUMIFS(Inventory!$F$2:$F$38,Inventory!$I$2:$I$38,"P1+",Inventory!$E$2:$E$38,"West"),0)</f>
        <v>17</v>
      </c>
      <c r="Q34" s="233">
        <f>SUMIFS(Inventory!$F$2:$F$38,Inventory!$I$2:$I$38,"P1",Inventory!$E$2:$E$38,"&lt;&gt;West")+IF(UPPER($H34)="YES",SUMIFS(Inventory!$F$2:$F$38,Inventory!$I$2:$I$38,"P1",Inventory!$E$2:$E$38,"West"),0)</f>
        <v>119</v>
      </c>
      <c r="R34" s="233">
        <f>SUMIFS(Inventory!$F$2:$F$38,Inventory!$I$2:$I$38,"P2+",Inventory!$E$2:$E$38,"&lt;&gt;West")+IF(UPPER($H34)="YES",SUMIFS(Inventory!$F$2:$F$38,Inventory!$I$2:$I$38,"P2+",Inventory!$E$2:$E$38,"West"),0)</f>
        <v>34</v>
      </c>
      <c r="S34" s="233">
        <f>SUMIFS(Inventory!$F$2:$F$38,Inventory!$I$2:$I$38,"P2",Inventory!$E$2:$E$38,"&lt;&gt;West")+IF(UPPER($H34)="YES",SUMIFS(Inventory!$F$2:$F$38,Inventory!$I$2:$I$38,"P2",Inventory!$E$2:$E$38,"West"),0)</f>
        <v>298</v>
      </c>
      <c r="T34" s="233">
        <f>SUMIFS(Inventory!$F$2:$F$38,Inventory!$I$2:$I$38,"P3",Inventory!$E$2:$E$38,"&lt;&gt;West")+IF(UPPER($H34)="YES",SUMIFS(Inventory!$F$2:$F$38,Inventory!$I$2:$I$38,"P3",Inventory!$E$2:$E$38,"West"),0)</f>
        <v>724</v>
      </c>
      <c r="U34" s="233">
        <f>SUMIFS(Inventory!$F$2:$F$38,Inventory!$I$2:$I$38,"P4",Inventory!$E$2:$E$38,"&lt;&gt;West")+IF(UPPER($H34)="YES",SUMIFS(Inventory!$F$2:$F$38,Inventory!$I$2:$I$38,"P4",Inventory!$E$2:$E$38,"West"),0)</f>
        <v>350</v>
      </c>
      <c r="V34" s="233">
        <f>SUMIFS(Inventory!$F$2:$F$38,Inventory!$I$2:$I$38,"P5",Inventory!$E$2:$E$38,"&lt;&gt;West")+IF(UPPER($H34)="YES",SUMIFS(Inventory!$F$2:$F$38,Inventory!$I$2:$I$38,"P5",Inventory!$E$2:$E$38,"West"),0)</f>
        <v>614</v>
      </c>
      <c r="W34" s="233">
        <f t="shared" si="43"/>
        <v>2156</v>
      </c>
      <c r="X34" s="233">
        <f>IF(IFERROR(INDEX(Overrides!$F$292:$L$531,MATCH($A34&amp;$G34,Overrides!$C$292:$C$531,0),1),"")&lt;&gt;"",IFERROR(INDEX(Overrides!$F$292:$L$531,MATCH($A34&amp;$G34,Overrides!$C$292:$C$531,0),1),""),ROUND(P34*Setup!B$71*VLOOKUP($F34,Setup!$A$52:$C$55,3,FALSE()),0))</f>
        <v>0</v>
      </c>
      <c r="Y34" s="233">
        <f>IF(IFERROR(INDEX(Overrides!$F$292:$L$531,MATCH($A34&amp;$G34,Overrides!$C$292:$C$531,0),2),"")&lt;&gt;"",IFERROR(INDEX(Overrides!$F$292:$L$531,MATCH($A34&amp;$G34,Overrides!$C$292:$C$531,0),2),""),ROUND(Q34*Setup!C$71*VLOOKUP($F34,Setup!$A$52:$C$55,3,FALSE()),0))</f>
        <v>0</v>
      </c>
      <c r="Z34" s="233">
        <f>IF(IFERROR(INDEX(Overrides!$F$292:$L$531,MATCH($A34&amp;$G34,Overrides!$C$292:$C$531,0),3),"")&lt;&gt;"",IFERROR(INDEX(Overrides!$F$292:$L$531,MATCH($A34&amp;$G34,Overrides!$C$292:$C$531,0),3),""),ROUND(R34*Setup!D$71*VLOOKUP($F34,Setup!$A$52:$C$55,3,FALSE()),0))</f>
        <v>0</v>
      </c>
      <c r="AA34" s="233">
        <f>IF(IFERROR(INDEX(Overrides!$F$292:$L$531,MATCH($A34&amp;$G34,Overrides!$C$292:$C$531,0),4),"")&lt;&gt;"",IFERROR(INDEX(Overrides!$F$292:$L$531,MATCH($A34&amp;$G34,Overrides!$C$292:$C$531,0),4),""),ROUND(S34*Setup!E$71*VLOOKUP($F34,Setup!$A$52:$C$55,3,FALSE()),0))</f>
        <v>29</v>
      </c>
      <c r="AB34" s="233">
        <f>IF(IFERROR(INDEX(Overrides!$F$292:$L$531,MATCH($A34&amp;$G34,Overrides!$C$292:$C$531,0),5),"")&lt;&gt;"",IFERROR(INDEX(Overrides!$F$292:$L$531,MATCH($A34&amp;$G34,Overrides!$C$292:$C$531,0),5),""),ROUND(T34*Setup!F$71*VLOOKUP($F34,Setup!$A$52:$C$55,3,FALSE()),0))</f>
        <v>141</v>
      </c>
      <c r="AC34" s="233">
        <f>IF(IFERROR(INDEX(Overrides!$F$292:$L$531,MATCH($A34&amp;$G34,Overrides!$C$292:$C$531,0),6),"")&lt;&gt;"",IFERROR(INDEX(Overrides!$F$292:$L$531,MATCH($A34&amp;$G34,Overrides!$C$292:$C$531,0),6),""),ROUND(U34*Setup!G$71*VLOOKUP($F34,Setup!$A$52:$C$55,3,FALSE()),0))</f>
        <v>80</v>
      </c>
      <c r="AD34" s="233">
        <f>IF(IFERROR(INDEX(Overrides!$F$292:$L$531,MATCH($A34&amp;$G34,Overrides!$C$292:$C$531,0),7),"")&lt;&gt;"",IFERROR(INDEX(Overrides!$F$292:$L$531,MATCH($A34&amp;$G34,Overrides!$C$292:$C$531,0),7),""),ROUND(V34*Setup!H$71*VLOOKUP($F34,Setup!$A$52:$C$55,3,FALSE()),0))</f>
        <v>200</v>
      </c>
      <c r="AE34" s="233">
        <f t="shared" si="1"/>
        <v>450</v>
      </c>
      <c r="AF34" s="233">
        <f t="shared" si="2"/>
        <v>17</v>
      </c>
      <c r="AG34" s="233">
        <f t="shared" si="3"/>
        <v>119</v>
      </c>
      <c r="AH34" s="233">
        <f t="shared" si="4"/>
        <v>34</v>
      </c>
      <c r="AI34" s="233">
        <f t="shared" si="5"/>
        <v>269</v>
      </c>
      <c r="AJ34" s="233">
        <f t="shared" si="6"/>
        <v>583</v>
      </c>
      <c r="AK34" s="233">
        <f t="shared" si="7"/>
        <v>270</v>
      </c>
      <c r="AL34" s="233">
        <f t="shared" si="8"/>
        <v>414</v>
      </c>
      <c r="AM34" s="233">
        <f t="shared" si="9"/>
        <v>1742</v>
      </c>
      <c r="AN34" s="234">
        <f t="shared" si="44"/>
        <v>0</v>
      </c>
      <c r="AO34" s="234">
        <f t="shared" si="45"/>
        <v>0</v>
      </c>
      <c r="AP34" s="234">
        <f t="shared" si="46"/>
        <v>0</v>
      </c>
      <c r="AQ34" s="234">
        <f t="shared" si="47"/>
        <v>1044</v>
      </c>
      <c r="AR34" s="234">
        <f t="shared" si="48"/>
        <v>2961</v>
      </c>
      <c r="AS34" s="234">
        <f t="shared" si="49"/>
        <v>1120</v>
      </c>
      <c r="AT34" s="234">
        <f t="shared" si="50"/>
        <v>2200</v>
      </c>
      <c r="AU34" s="234">
        <f t="shared" si="17"/>
        <v>7325</v>
      </c>
      <c r="AV34" s="167" t="str">
        <f>Setup!I6</f>
        <v>No</v>
      </c>
      <c r="AW34" s="167" t="str">
        <f>Setup!J6</f>
        <v>Yes</v>
      </c>
    </row>
    <row r="35" spans="1:49" ht="15" customHeight="1" x14ac:dyDescent="0.3">
      <c r="A35" s="167">
        <f>Setup!A6</f>
        <v>4</v>
      </c>
      <c r="B35" s="230">
        <f>Setup!B6</f>
        <v>46151</v>
      </c>
      <c r="C35" s="167" t="str">
        <f>Setup!C6</f>
        <v>Saturday</v>
      </c>
      <c r="D35" s="167" t="str">
        <f>Setup!D6</f>
        <v>Richmond Kickers</v>
      </c>
      <c r="E35" s="231">
        <f>Setup!E6</f>
        <v>0.79166666666666696</v>
      </c>
      <c r="F35" s="167" t="str">
        <f>Setup!F6</f>
        <v>C</v>
      </c>
      <c r="G35" s="167" t="s">
        <v>113</v>
      </c>
      <c r="H35" s="167" t="str">
        <f>Setup!H6</f>
        <v>No</v>
      </c>
      <c r="I35" s="232">
        <f>IF(IFERROR(INDEX(Overrides!$F$49:$L$288,MATCH($A35&amp;$G35,Overrides!$C$49:$C$288,0),1),"")&lt;&gt;"",IFERROR(INDEX(Overrides!$F$49:$L$288,MATCH($A35&amp;$G35,Overrides!$C$49:$C$288,0),1),""),IF(IFERROR(INDEX(Overrides!$D$6:$J$45,MATCH($F35&amp;$G35,Overrides!$C$6:$C$45,0),1),"")&lt;&gt;"",IFERROR(INDEX(Overrides!$D$6:$J$45,MATCH($F35&amp;$G35,Overrides!$C$6:$C$45,0),1),""),MROUND(VLOOKUP("P1+",Setup!$A$30:$B$36,2,FALSE())*VLOOKUP($G35,Setup!$A$40:$B$48,2,FALSE())*VLOOKUP($F35,Setup!$A$52:$B$55,2,FALSE()),0.5)))</f>
        <v>65</v>
      </c>
      <c r="J35" s="232">
        <f>IF(IFERROR(INDEX(Overrides!$F$49:$L$288,MATCH($A35&amp;$G35,Overrides!$C$49:$C$288,0),2),"")&lt;&gt;"",IFERROR(INDEX(Overrides!$F$49:$L$288,MATCH($A35&amp;$G35,Overrides!$C$49:$C$288,0),2),""),IF(IFERROR(INDEX(Overrides!$D$6:$J$45,MATCH($F35&amp;$G35,Overrides!$C$6:$C$45,0),2),"")&lt;&gt;"",IFERROR(INDEX(Overrides!$D$6:$J$45,MATCH($F35&amp;$G35,Overrides!$C$6:$C$45,0),2),""),MROUND(VLOOKUP("P1",Setup!$A$30:$B$36,2,FALSE())*VLOOKUP($G35,Setup!$A$40:$B$48,2,FALSE())*VLOOKUP($F35,Setup!$A$52:$B$55,2,FALSE()),0.5)))</f>
        <v>55</v>
      </c>
      <c r="K35" s="232">
        <f>IF(IFERROR(INDEX(Overrides!$F$49:$L$288,MATCH($A35&amp;$G35,Overrides!$C$49:$C$288,0),3),"")&lt;&gt;"",IFERROR(INDEX(Overrides!$F$49:$L$288,MATCH($A35&amp;$G35,Overrides!$C$49:$C$288,0),3),""),IF(IFERROR(INDEX(Overrides!$D$6:$J$45,MATCH($F35&amp;$G35,Overrides!$C$6:$C$45,0),3),"")&lt;&gt;"",IFERROR(INDEX(Overrides!$D$6:$J$45,MATCH($F35&amp;$G35,Overrides!$C$6:$C$45,0),3),""),MROUND(VLOOKUP("P2+",Setup!$A$30:$B$36,2,FALSE())*VLOOKUP($G35,Setup!$A$40:$B$48,2,FALSE())*VLOOKUP($F35,Setup!$A$52:$B$55,2,FALSE()),0.5)))</f>
        <v>49</v>
      </c>
      <c r="L35" s="232">
        <f>IF(IFERROR(INDEX(Overrides!$F$49:$L$288,MATCH($A35&amp;$G35,Overrides!$C$49:$C$288,0),4),"")&lt;&gt;"",IFERROR(INDEX(Overrides!$F$49:$L$288,MATCH($A35&amp;$G35,Overrides!$C$49:$C$288,0),4),""),IF(IFERROR(INDEX(Overrides!$D$6:$J$45,MATCH($F35&amp;$G35,Overrides!$C$6:$C$45,0),4),"")&lt;&gt;"",IFERROR(INDEX(Overrides!$D$6:$J$45,MATCH($F35&amp;$G35,Overrides!$C$6:$C$45,0),4),""),MROUND(VLOOKUP("P2",Setup!$A$30:$B$36,2,FALSE())*VLOOKUP($G35,Setup!$A$40:$B$48,2,FALSE())*VLOOKUP($F35,Setup!$A$52:$B$55,2,FALSE()),0.5)))</f>
        <v>39</v>
      </c>
      <c r="M35" s="232">
        <f>IF(IFERROR(INDEX(Overrides!$F$49:$L$288,MATCH($A35&amp;$G35,Overrides!$C$49:$C$288,0),5),"")&lt;&gt;"",IFERROR(INDEX(Overrides!$F$49:$L$288,MATCH($A35&amp;$G35,Overrides!$C$49:$C$288,0),5),""),IF(IFERROR(INDEX(Overrides!$D$6:$J$45,MATCH($F35&amp;$G35,Overrides!$C$6:$C$45,0),5),"")&lt;&gt;"",IFERROR(INDEX(Overrides!$D$6:$J$45,MATCH($F35&amp;$G35,Overrides!$C$6:$C$45,0),5),""),MROUND(VLOOKUP("P3",Setup!$A$30:$B$36,2,FALSE())*VLOOKUP($G35,Setup!$A$40:$B$48,2,FALSE())*VLOOKUP($F35,Setup!$A$52:$B$55,2,FALSE()),0.5)))</f>
        <v>23</v>
      </c>
      <c r="N35" s="232">
        <f>IF(IFERROR(INDEX(Overrides!$F$49:$L$288,MATCH($A35&amp;$G35,Overrides!$C$49:$C$288,0),6),"")&lt;&gt;"",IFERROR(INDEX(Overrides!$F$49:$L$288,MATCH($A35&amp;$G35,Overrides!$C$49:$C$288,0),6),""),IF(IFERROR(INDEX(Overrides!$D$6:$J$45,MATCH($F35&amp;$G35,Overrides!$C$6:$C$45,0),6),"")&lt;&gt;"",IFERROR(INDEX(Overrides!$D$6:$J$45,MATCH($F35&amp;$G35,Overrides!$C$6:$C$45,0),6),""),MROUND(VLOOKUP("P4",Setup!$A$30:$B$36,2,FALSE())*VLOOKUP($G35,Setup!$A$40:$B$48,2,FALSE())*VLOOKUP($F35,Setup!$A$52:$B$55,2,FALSE()),0.5)))</f>
        <v>15</v>
      </c>
      <c r="O35" s="232">
        <f>IF(IFERROR(INDEX(Overrides!$F$49:$L$288,MATCH($A35&amp;$G35,Overrides!$C$49:$C$288,0),7),"")&lt;&gt;"",IFERROR(INDEX(Overrides!$F$49:$L$288,MATCH($A35&amp;$G35,Overrides!$C$49:$C$288,0),7),""),IF(IFERROR(INDEX(Overrides!$D$6:$J$45,MATCH($F35&amp;$G35,Overrides!$C$6:$C$45,0),7),"")&lt;&gt;"",IFERROR(INDEX(Overrides!$D$6:$J$45,MATCH($F35&amp;$G35,Overrides!$C$6:$C$45,0),7),""),MROUND(VLOOKUP("P5",Setup!$A$30:$B$36,2,FALSE())*VLOOKUP($G35,Setup!$A$40:$B$48,2,FALSE())*VLOOKUP($F35,Setup!$A$52:$B$55,2,FALSE()),0.5)))</f>
        <v>12</v>
      </c>
      <c r="P35" s="233">
        <f>SUMIFS(Inventory!$F$2:$F$38,Inventory!$I$2:$I$38,"P1+",Inventory!$E$2:$E$38,"&lt;&gt;West")+IF(UPPER($H35)="YES",SUMIFS(Inventory!$F$2:$F$38,Inventory!$I$2:$I$38,"P1+",Inventory!$E$2:$E$38,"West"),0)</f>
        <v>17</v>
      </c>
      <c r="Q35" s="233">
        <f>SUMIFS(Inventory!$F$2:$F$38,Inventory!$I$2:$I$38,"P1",Inventory!$E$2:$E$38,"&lt;&gt;West")+IF(UPPER($H35)="YES",SUMIFS(Inventory!$F$2:$F$38,Inventory!$I$2:$I$38,"P1",Inventory!$E$2:$E$38,"West"),0)</f>
        <v>119</v>
      </c>
      <c r="R35" s="233">
        <f>SUMIFS(Inventory!$F$2:$F$38,Inventory!$I$2:$I$38,"P2+",Inventory!$E$2:$E$38,"&lt;&gt;West")+IF(UPPER($H35)="YES",SUMIFS(Inventory!$F$2:$F$38,Inventory!$I$2:$I$38,"P2+",Inventory!$E$2:$E$38,"West"),0)</f>
        <v>34</v>
      </c>
      <c r="S35" s="233">
        <f>SUMIFS(Inventory!$F$2:$F$38,Inventory!$I$2:$I$38,"P2",Inventory!$E$2:$E$38,"&lt;&gt;West")+IF(UPPER($H35)="YES",SUMIFS(Inventory!$F$2:$F$38,Inventory!$I$2:$I$38,"P2",Inventory!$E$2:$E$38,"West"),0)</f>
        <v>298</v>
      </c>
      <c r="T35" s="233">
        <f>SUMIFS(Inventory!$F$2:$F$38,Inventory!$I$2:$I$38,"P3",Inventory!$E$2:$E$38,"&lt;&gt;West")+IF(UPPER($H35)="YES",SUMIFS(Inventory!$F$2:$F$38,Inventory!$I$2:$I$38,"P3",Inventory!$E$2:$E$38,"West"),0)</f>
        <v>724</v>
      </c>
      <c r="U35" s="233">
        <f>SUMIFS(Inventory!$F$2:$F$38,Inventory!$I$2:$I$38,"P4",Inventory!$E$2:$E$38,"&lt;&gt;West")+IF(UPPER($H35)="YES",SUMIFS(Inventory!$F$2:$F$38,Inventory!$I$2:$I$38,"P4",Inventory!$E$2:$E$38,"West"),0)</f>
        <v>350</v>
      </c>
      <c r="V35" s="233">
        <f>SUMIFS(Inventory!$F$2:$F$38,Inventory!$I$2:$I$38,"P5",Inventory!$E$2:$E$38,"&lt;&gt;West")+IF(UPPER($H35)="YES",SUMIFS(Inventory!$F$2:$F$38,Inventory!$I$2:$I$38,"P5",Inventory!$E$2:$E$38,"West"),0)</f>
        <v>614</v>
      </c>
      <c r="W35" s="233">
        <f t="shared" si="43"/>
        <v>2156</v>
      </c>
      <c r="X35" s="233">
        <f>IF(IFERROR(INDEX(Overrides!$F$292:$L$531,MATCH($A35&amp;$G35,Overrides!$C$292:$C$531,0),1),"")&lt;&gt;"",IFERROR(INDEX(Overrides!$F$292:$L$531,MATCH($A35&amp;$G35,Overrides!$C$292:$C$531,0),1),""),ROUND(P35*Setup!B$72*VLOOKUP($F35,Setup!$A$52:$C$55,3,FALSE()),0))</f>
        <v>0</v>
      </c>
      <c r="Y35" s="233">
        <f>IF(IFERROR(INDEX(Overrides!$F$292:$L$531,MATCH($A35&amp;$G35,Overrides!$C$292:$C$531,0),2),"")&lt;&gt;"",IFERROR(INDEX(Overrides!$F$292:$L$531,MATCH($A35&amp;$G35,Overrides!$C$292:$C$531,0),2),""),ROUND(Q35*Setup!C$72*VLOOKUP($F35,Setup!$A$52:$C$55,3,FALSE()),0))</f>
        <v>46</v>
      </c>
      <c r="Z35" s="233">
        <f>IF(IFERROR(INDEX(Overrides!$F$292:$L$531,MATCH($A35&amp;$G35,Overrides!$C$292:$C$531,0),3),"")&lt;&gt;"",IFERROR(INDEX(Overrides!$F$292:$L$531,MATCH($A35&amp;$G35,Overrides!$C$292:$C$531,0),3),""),ROUND(R35*Setup!D$72*VLOOKUP($F35,Setup!$A$52:$C$55,3,FALSE()),0))</f>
        <v>0</v>
      </c>
      <c r="AA35" s="233">
        <f>IF(IFERROR(INDEX(Overrides!$F$292:$L$531,MATCH($A35&amp;$G35,Overrides!$C$292:$C$531,0),4),"")&lt;&gt;"",IFERROR(INDEX(Overrides!$F$292:$L$531,MATCH($A35&amp;$G35,Overrides!$C$292:$C$531,0),4),""),ROUND(S35*Setup!E$72*VLOOKUP($F35,Setup!$A$52:$C$55,3,FALSE()),0))</f>
        <v>116</v>
      </c>
      <c r="AB35" s="233">
        <f>IF(IFERROR(INDEX(Overrides!$F$292:$L$531,MATCH($A35&amp;$G35,Overrides!$C$292:$C$531,0),5),"")&lt;&gt;"",IFERROR(INDEX(Overrides!$F$292:$L$531,MATCH($A35&amp;$G35,Overrides!$C$292:$C$531,0),5),""),ROUND(T35*Setup!F$72*VLOOKUP($F35,Setup!$A$52:$C$55,3,FALSE()),0))</f>
        <v>188</v>
      </c>
      <c r="AC35" s="233">
        <f>IF(IFERROR(INDEX(Overrides!$F$292:$L$531,MATCH($A35&amp;$G35,Overrides!$C$292:$C$531,0),6),"")&lt;&gt;"",IFERROR(INDEX(Overrides!$F$292:$L$531,MATCH($A35&amp;$G35,Overrides!$C$292:$C$531,0),6),""),ROUND(U35*Setup!G$72*VLOOKUP($F35,Setup!$A$52:$C$55,3,FALSE()),0))</f>
        <v>102</v>
      </c>
      <c r="AD35" s="233">
        <f>IF(IFERROR(INDEX(Overrides!$F$292:$L$531,MATCH($A35&amp;$G35,Overrides!$C$292:$C$531,0),7),"")&lt;&gt;"",IFERROR(INDEX(Overrides!$F$292:$L$531,MATCH($A35&amp;$G35,Overrides!$C$292:$C$531,0),7),""),ROUND(V35*Setup!H$72*VLOOKUP($F35,Setup!$A$52:$C$55,3,FALSE()),0))</f>
        <v>100</v>
      </c>
      <c r="AE35" s="233">
        <f t="shared" si="1"/>
        <v>552</v>
      </c>
      <c r="AF35" s="233">
        <f t="shared" si="2"/>
        <v>17</v>
      </c>
      <c r="AG35" s="233">
        <f t="shared" si="3"/>
        <v>73</v>
      </c>
      <c r="AH35" s="233">
        <f t="shared" si="4"/>
        <v>34</v>
      </c>
      <c r="AI35" s="233">
        <f t="shared" si="5"/>
        <v>182</v>
      </c>
      <c r="AJ35" s="233">
        <f t="shared" si="6"/>
        <v>536</v>
      </c>
      <c r="AK35" s="233">
        <f t="shared" si="7"/>
        <v>248</v>
      </c>
      <c r="AL35" s="233">
        <f t="shared" si="8"/>
        <v>514</v>
      </c>
      <c r="AM35" s="233">
        <f t="shared" si="9"/>
        <v>1642</v>
      </c>
      <c r="AN35" s="234">
        <f t="shared" si="44"/>
        <v>0</v>
      </c>
      <c r="AO35" s="234">
        <f t="shared" si="45"/>
        <v>2530</v>
      </c>
      <c r="AP35" s="234">
        <f t="shared" si="46"/>
        <v>0</v>
      </c>
      <c r="AQ35" s="234">
        <f t="shared" si="47"/>
        <v>4524</v>
      </c>
      <c r="AR35" s="234">
        <f t="shared" si="48"/>
        <v>4324</v>
      </c>
      <c r="AS35" s="234">
        <f t="shared" si="49"/>
        <v>1530</v>
      </c>
      <c r="AT35" s="234">
        <f t="shared" si="50"/>
        <v>1200</v>
      </c>
      <c r="AU35" s="234">
        <f t="shared" si="17"/>
        <v>14108</v>
      </c>
      <c r="AV35" s="167" t="str">
        <f>Setup!I6</f>
        <v>No</v>
      </c>
      <c r="AW35" s="167" t="str">
        <f>Setup!J6</f>
        <v>Yes</v>
      </c>
    </row>
    <row r="36" spans="1:49" ht="15" customHeight="1" x14ac:dyDescent="0.3">
      <c r="A36" s="167">
        <f>Setup!A6</f>
        <v>4</v>
      </c>
      <c r="B36" s="230">
        <f>Setup!B6</f>
        <v>46151</v>
      </c>
      <c r="C36" s="167" t="str">
        <f>Setup!C6</f>
        <v>Saturday</v>
      </c>
      <c r="D36" s="167" t="str">
        <f>Setup!D6</f>
        <v>Richmond Kickers</v>
      </c>
      <c r="E36" s="231">
        <f>Setup!E6</f>
        <v>0.79166666666666696</v>
      </c>
      <c r="F36" s="167" t="str">
        <f>Setup!F6</f>
        <v>C</v>
      </c>
      <c r="G36" s="167" t="s">
        <v>115</v>
      </c>
      <c r="H36" s="167" t="str">
        <f>Setup!H6</f>
        <v>No</v>
      </c>
      <c r="I36" s="232">
        <f>IF(IFERROR(INDEX(Overrides!$F$49:$L$288,MATCH($A36&amp;$G36,Overrides!$C$49:$C$288,0),1),"")&lt;&gt;"",IFERROR(INDEX(Overrides!$F$49:$L$288,MATCH($A36&amp;$G36,Overrides!$C$49:$C$288,0),1),""),IF(IFERROR(INDEX(Overrides!$D$6:$J$45,MATCH($F36&amp;$G36,Overrides!$C$6:$C$45,0),1),"")&lt;&gt;"",IFERROR(INDEX(Overrides!$D$6:$J$45,MATCH($F36&amp;$G36,Overrides!$C$6:$C$45,0),1),""),MROUND(VLOOKUP("P1+",Setup!$A$30:$B$36,2,FALSE())*VLOOKUP($G36,Setup!$A$40:$B$48,2,FALSE())*VLOOKUP($F36,Setup!$A$52:$B$55,2,FALSE()),0.5)))</f>
        <v>70</v>
      </c>
      <c r="J36" s="232">
        <f>IF(IFERROR(INDEX(Overrides!$F$49:$L$288,MATCH($A36&amp;$G36,Overrides!$C$49:$C$288,0),2),"")&lt;&gt;"",IFERROR(INDEX(Overrides!$F$49:$L$288,MATCH($A36&amp;$G36,Overrides!$C$49:$C$288,0),2),""),IF(IFERROR(INDEX(Overrides!$D$6:$J$45,MATCH($F36&amp;$G36,Overrides!$C$6:$C$45,0),2),"")&lt;&gt;"",IFERROR(INDEX(Overrides!$D$6:$J$45,MATCH($F36&amp;$G36,Overrides!$C$6:$C$45,0),2),""),MROUND(VLOOKUP("P1",Setup!$A$30:$B$36,2,FALSE())*VLOOKUP($G36,Setup!$A$40:$B$48,2,FALSE())*VLOOKUP($F36,Setup!$A$52:$B$55,2,FALSE()),0.5)))</f>
        <v>59.5</v>
      </c>
      <c r="K36" s="232">
        <f>IF(IFERROR(INDEX(Overrides!$F$49:$L$288,MATCH($A36&amp;$G36,Overrides!$C$49:$C$288,0),3),"")&lt;&gt;"",IFERROR(INDEX(Overrides!$F$49:$L$288,MATCH($A36&amp;$G36,Overrides!$C$49:$C$288,0),3),""),IF(IFERROR(INDEX(Overrides!$D$6:$J$45,MATCH($F36&amp;$G36,Overrides!$C$6:$C$45,0),3),"")&lt;&gt;"",IFERROR(INDEX(Overrides!$D$6:$J$45,MATCH($F36&amp;$G36,Overrides!$C$6:$C$45,0),3),""),MROUND(VLOOKUP("P2+",Setup!$A$30:$B$36,2,FALSE())*VLOOKUP($G36,Setup!$A$40:$B$48,2,FALSE())*VLOOKUP($F36,Setup!$A$52:$B$55,2,FALSE()),0.5)))</f>
        <v>53</v>
      </c>
      <c r="L36" s="232">
        <f>IF(IFERROR(INDEX(Overrides!$F$49:$L$288,MATCH($A36&amp;$G36,Overrides!$C$49:$C$288,0),4),"")&lt;&gt;"",IFERROR(INDEX(Overrides!$F$49:$L$288,MATCH($A36&amp;$G36,Overrides!$C$49:$C$288,0),4),""),IF(IFERROR(INDEX(Overrides!$D$6:$J$45,MATCH($F36&amp;$G36,Overrides!$C$6:$C$45,0),4),"")&lt;&gt;"",IFERROR(INDEX(Overrides!$D$6:$J$45,MATCH($F36&amp;$G36,Overrides!$C$6:$C$45,0),4),""),MROUND(VLOOKUP("P2",Setup!$A$30:$B$36,2,FALSE())*VLOOKUP($G36,Setup!$A$40:$B$48,2,FALSE())*VLOOKUP($F36,Setup!$A$52:$B$55,2,FALSE()),0.5)))</f>
        <v>42</v>
      </c>
      <c r="M36" s="232">
        <f>IF(IFERROR(INDEX(Overrides!$F$49:$L$288,MATCH($A36&amp;$G36,Overrides!$C$49:$C$288,0),5),"")&lt;&gt;"",IFERROR(INDEX(Overrides!$F$49:$L$288,MATCH($A36&amp;$G36,Overrides!$C$49:$C$288,0),5),""),IF(IFERROR(INDEX(Overrides!$D$6:$J$45,MATCH($F36&amp;$G36,Overrides!$C$6:$C$45,0),5),"")&lt;&gt;"",IFERROR(INDEX(Overrides!$D$6:$J$45,MATCH($F36&amp;$G36,Overrides!$C$6:$C$45,0),5),""),MROUND(VLOOKUP("P3",Setup!$A$30:$B$36,2,FALSE())*VLOOKUP($G36,Setup!$A$40:$B$48,2,FALSE())*VLOOKUP($F36,Setup!$A$52:$B$55,2,FALSE()),0.5)))</f>
        <v>25</v>
      </c>
      <c r="N36" s="232">
        <f>IF(IFERROR(INDEX(Overrides!$F$49:$L$288,MATCH($A36&amp;$G36,Overrides!$C$49:$C$288,0),6),"")&lt;&gt;"",IFERROR(INDEX(Overrides!$F$49:$L$288,MATCH($A36&amp;$G36,Overrides!$C$49:$C$288,0),6),""),IF(IFERROR(INDEX(Overrides!$D$6:$J$45,MATCH($F36&amp;$G36,Overrides!$C$6:$C$45,0),6),"")&lt;&gt;"",IFERROR(INDEX(Overrides!$D$6:$J$45,MATCH($F36&amp;$G36,Overrides!$C$6:$C$45,0),6),""),MROUND(VLOOKUP("P4",Setup!$A$30:$B$36,2,FALSE())*VLOOKUP($G36,Setup!$A$40:$B$48,2,FALSE())*VLOOKUP($F36,Setup!$A$52:$B$55,2,FALSE()),0.5)))</f>
        <v>16</v>
      </c>
      <c r="O36" s="232">
        <f>IF(IFERROR(INDEX(Overrides!$F$49:$L$288,MATCH($A36&amp;$G36,Overrides!$C$49:$C$288,0),7),"")&lt;&gt;"",IFERROR(INDEX(Overrides!$F$49:$L$288,MATCH($A36&amp;$G36,Overrides!$C$49:$C$288,0),7),""),IF(IFERROR(INDEX(Overrides!$D$6:$J$45,MATCH($F36&amp;$G36,Overrides!$C$6:$C$45,0),7),"")&lt;&gt;"",IFERROR(INDEX(Overrides!$D$6:$J$45,MATCH($F36&amp;$G36,Overrides!$C$6:$C$45,0),7),""),MROUND(VLOOKUP("P5",Setup!$A$30:$B$36,2,FALSE())*VLOOKUP($G36,Setup!$A$40:$B$48,2,FALSE())*VLOOKUP($F36,Setup!$A$52:$B$55,2,FALSE()),0.5)))</f>
        <v>13</v>
      </c>
      <c r="P36" s="233">
        <f>SUMIFS(Inventory!$F$2:$F$38,Inventory!$I$2:$I$38,"P1+",Inventory!$E$2:$E$38,"&lt;&gt;West")+IF(UPPER($H36)="YES",SUMIFS(Inventory!$F$2:$F$38,Inventory!$I$2:$I$38,"P1+",Inventory!$E$2:$E$38,"West"),0)</f>
        <v>17</v>
      </c>
      <c r="Q36" s="233">
        <f>SUMIFS(Inventory!$F$2:$F$38,Inventory!$I$2:$I$38,"P1",Inventory!$E$2:$E$38,"&lt;&gt;West")+IF(UPPER($H36)="YES",SUMIFS(Inventory!$F$2:$F$38,Inventory!$I$2:$I$38,"P1",Inventory!$E$2:$E$38,"West"),0)</f>
        <v>119</v>
      </c>
      <c r="R36" s="233">
        <f>SUMIFS(Inventory!$F$2:$F$38,Inventory!$I$2:$I$38,"P2+",Inventory!$E$2:$E$38,"&lt;&gt;West")+IF(UPPER($H36)="YES",SUMIFS(Inventory!$F$2:$F$38,Inventory!$I$2:$I$38,"P2+",Inventory!$E$2:$E$38,"West"),0)</f>
        <v>34</v>
      </c>
      <c r="S36" s="233">
        <f>SUMIFS(Inventory!$F$2:$F$38,Inventory!$I$2:$I$38,"P2",Inventory!$E$2:$E$38,"&lt;&gt;West")+IF(UPPER($H36)="YES",SUMIFS(Inventory!$F$2:$F$38,Inventory!$I$2:$I$38,"P2",Inventory!$E$2:$E$38,"West"),0)</f>
        <v>298</v>
      </c>
      <c r="T36" s="233">
        <f>SUMIFS(Inventory!$F$2:$F$38,Inventory!$I$2:$I$38,"P3",Inventory!$E$2:$E$38,"&lt;&gt;West")+IF(UPPER($H36)="YES",SUMIFS(Inventory!$F$2:$F$38,Inventory!$I$2:$I$38,"P3",Inventory!$E$2:$E$38,"West"),0)</f>
        <v>724</v>
      </c>
      <c r="U36" s="233">
        <f>SUMIFS(Inventory!$F$2:$F$38,Inventory!$I$2:$I$38,"P4",Inventory!$E$2:$E$38,"&lt;&gt;West")+IF(UPPER($H36)="YES",SUMIFS(Inventory!$F$2:$F$38,Inventory!$I$2:$I$38,"P4",Inventory!$E$2:$E$38,"West"),0)</f>
        <v>350</v>
      </c>
      <c r="V36" s="233">
        <f>SUMIFS(Inventory!$F$2:$F$38,Inventory!$I$2:$I$38,"P5",Inventory!$E$2:$E$38,"&lt;&gt;West")+IF(UPPER($H36)="YES",SUMIFS(Inventory!$F$2:$F$38,Inventory!$I$2:$I$38,"P5",Inventory!$E$2:$E$38,"West"),0)</f>
        <v>614</v>
      </c>
      <c r="W36" s="233">
        <f t="shared" si="43"/>
        <v>2156</v>
      </c>
      <c r="X36" s="233">
        <f>IF(IFERROR(INDEX(Overrides!$F$292:$L$531,MATCH($A36&amp;$G36,Overrides!$C$292:$C$531,0),1),"")&lt;&gt;"",IFERROR(INDEX(Overrides!$F$292:$L$531,MATCH($A36&amp;$G36,Overrides!$C$292:$C$531,0),1),""),ROUND(P36*Setup!B$73*VLOOKUP($F36,Setup!$A$52:$C$55,3,FALSE()),0))</f>
        <v>0</v>
      </c>
      <c r="Y36" s="233">
        <f>IF(IFERROR(INDEX(Overrides!$F$292:$L$531,MATCH($A36&amp;$G36,Overrides!$C$292:$C$531,0),2),"")&lt;&gt;"",IFERROR(INDEX(Overrides!$F$292:$L$531,MATCH($A36&amp;$G36,Overrides!$C$292:$C$531,0),2),""),ROUND(Q36*Setup!C$73*VLOOKUP($F36,Setup!$A$52:$C$55,3,FALSE()),0))</f>
        <v>12</v>
      </c>
      <c r="Z36" s="233">
        <f>IF(IFERROR(INDEX(Overrides!$F$292:$L$531,MATCH($A36&amp;$G36,Overrides!$C$292:$C$531,0),3),"")&lt;&gt;"",IFERROR(INDEX(Overrides!$F$292:$L$531,MATCH($A36&amp;$G36,Overrides!$C$292:$C$531,0),3),""),ROUND(R36*Setup!D$73*VLOOKUP($F36,Setup!$A$52:$C$55,3,FALSE()),0))</f>
        <v>0</v>
      </c>
      <c r="AA36" s="233">
        <f>IF(IFERROR(INDEX(Overrides!$F$292:$L$531,MATCH($A36&amp;$G36,Overrides!$C$292:$C$531,0),4),"")&lt;&gt;"",IFERROR(INDEX(Overrides!$F$292:$L$531,MATCH($A36&amp;$G36,Overrides!$C$292:$C$531,0),4),""),ROUND(S36*Setup!E$73*VLOOKUP($F36,Setup!$A$52:$C$55,3,FALSE()),0))</f>
        <v>10</v>
      </c>
      <c r="AB36" s="233">
        <f>IF(IFERROR(INDEX(Overrides!$F$292:$L$531,MATCH($A36&amp;$G36,Overrides!$C$292:$C$531,0),5),"")&lt;&gt;"",IFERROR(INDEX(Overrides!$F$292:$L$531,MATCH($A36&amp;$G36,Overrides!$C$292:$C$531,0),5),""),ROUND(T36*Setup!F$73*VLOOKUP($F36,Setup!$A$52:$C$55,3,FALSE()),0))</f>
        <v>24</v>
      </c>
      <c r="AC36" s="233">
        <f>IF(IFERROR(INDEX(Overrides!$F$292:$L$531,MATCH($A36&amp;$G36,Overrides!$C$292:$C$531,0),6),"")&lt;&gt;"",IFERROR(INDEX(Overrides!$F$292:$L$531,MATCH($A36&amp;$G36,Overrides!$C$292:$C$531,0),6),""),ROUND(U36*Setup!G$73*VLOOKUP($F36,Setup!$A$52:$C$55,3,FALSE()),0))</f>
        <v>11</v>
      </c>
      <c r="AD36" s="233">
        <f>IF(IFERROR(INDEX(Overrides!$F$292:$L$531,MATCH($A36&amp;$G36,Overrides!$C$292:$C$531,0),7),"")&lt;&gt;"",IFERROR(INDEX(Overrides!$F$292:$L$531,MATCH($A36&amp;$G36,Overrides!$C$292:$C$531,0),7),""),ROUND(V36*Setup!H$73*VLOOKUP($F36,Setup!$A$52:$C$55,3,FALSE()),0))</f>
        <v>20</v>
      </c>
      <c r="AE36" s="233">
        <f t="shared" si="1"/>
        <v>77</v>
      </c>
      <c r="AF36" s="233">
        <f t="shared" si="2"/>
        <v>17</v>
      </c>
      <c r="AG36" s="233">
        <f t="shared" si="3"/>
        <v>107</v>
      </c>
      <c r="AH36" s="233">
        <f t="shared" si="4"/>
        <v>34</v>
      </c>
      <c r="AI36" s="233">
        <f t="shared" si="5"/>
        <v>288</v>
      </c>
      <c r="AJ36" s="233">
        <f t="shared" si="6"/>
        <v>700</v>
      </c>
      <c r="AK36" s="233">
        <f t="shared" si="7"/>
        <v>339</v>
      </c>
      <c r="AL36" s="233">
        <f t="shared" si="8"/>
        <v>594</v>
      </c>
      <c r="AM36" s="233">
        <f t="shared" si="9"/>
        <v>1562</v>
      </c>
      <c r="AN36" s="234">
        <f t="shared" si="44"/>
        <v>0</v>
      </c>
      <c r="AO36" s="234">
        <f t="shared" si="45"/>
        <v>714</v>
      </c>
      <c r="AP36" s="234">
        <f t="shared" si="46"/>
        <v>0</v>
      </c>
      <c r="AQ36" s="234">
        <f t="shared" si="47"/>
        <v>420</v>
      </c>
      <c r="AR36" s="234">
        <f t="shared" si="48"/>
        <v>600</v>
      </c>
      <c r="AS36" s="234">
        <f t="shared" si="49"/>
        <v>176</v>
      </c>
      <c r="AT36" s="234">
        <f t="shared" si="50"/>
        <v>260</v>
      </c>
      <c r="AU36" s="234">
        <f t="shared" si="17"/>
        <v>2170</v>
      </c>
      <c r="AV36" s="167" t="str">
        <f>Setup!I6</f>
        <v>No</v>
      </c>
      <c r="AW36" s="167" t="str">
        <f>Setup!J6</f>
        <v>Yes</v>
      </c>
    </row>
    <row r="37" spans="1:49" ht="15" customHeight="1" x14ac:dyDescent="0.3">
      <c r="A37" s="167">
        <f>Setup!A6</f>
        <v>4</v>
      </c>
      <c r="B37" s="230">
        <f>Setup!B6</f>
        <v>46151</v>
      </c>
      <c r="C37" s="167" t="str">
        <f>Setup!C6</f>
        <v>Saturday</v>
      </c>
      <c r="D37" s="167" t="str">
        <f>Setup!D6</f>
        <v>Richmond Kickers</v>
      </c>
      <c r="E37" s="231">
        <f>Setup!E6</f>
        <v>0.79166666666666696</v>
      </c>
      <c r="F37" s="167" t="str">
        <f>Setup!F6</f>
        <v>C</v>
      </c>
      <c r="G37" s="167" t="s">
        <v>117</v>
      </c>
      <c r="H37" s="167" t="str">
        <f>Setup!H6</f>
        <v>No</v>
      </c>
      <c r="I37" s="232">
        <f>IF(IFERROR(INDEX(Overrides!$F$49:$L$288,MATCH($A37&amp;$G37,Overrides!$C$49:$C$288,0),1),"")&lt;&gt;"",IFERROR(INDEX(Overrides!$F$49:$L$288,MATCH($A37&amp;$G37,Overrides!$C$49:$C$288,0),1),""),IF(IFERROR(INDEX(Overrides!$D$6:$J$45,MATCH($F37&amp;$G37,Overrides!$C$6:$C$45,0),1),"")&lt;&gt;"",IFERROR(INDEX(Overrides!$D$6:$J$45,MATCH($F37&amp;$G37,Overrides!$C$6:$C$45,0),1),""),MROUND(VLOOKUP("P1+",Setup!$A$30:$B$36,2,FALSE())*VLOOKUP($G37,Setup!$A$40:$B$48,2,FALSE())*VLOOKUP($F37,Setup!$A$52:$B$55,2,FALSE()),0.5)))</f>
        <v>52</v>
      </c>
      <c r="J37" s="232">
        <f>IF(IFERROR(INDEX(Overrides!$F$49:$L$288,MATCH($A37&amp;$G37,Overrides!$C$49:$C$288,0),2),"")&lt;&gt;"",IFERROR(INDEX(Overrides!$F$49:$L$288,MATCH($A37&amp;$G37,Overrides!$C$49:$C$288,0),2),""),IF(IFERROR(INDEX(Overrides!$D$6:$J$45,MATCH($F37&amp;$G37,Overrides!$C$6:$C$45,0),2),"")&lt;&gt;"",IFERROR(INDEX(Overrides!$D$6:$J$45,MATCH($F37&amp;$G37,Overrides!$C$6:$C$45,0),2),""),MROUND(VLOOKUP("P1",Setup!$A$30:$B$36,2,FALSE())*VLOOKUP($G37,Setup!$A$40:$B$48,2,FALSE())*VLOOKUP($F37,Setup!$A$52:$B$55,2,FALSE()),0.5)))</f>
        <v>44</v>
      </c>
      <c r="K37" s="232">
        <f>IF(IFERROR(INDEX(Overrides!$F$49:$L$288,MATCH($A37&amp;$G37,Overrides!$C$49:$C$288,0),3),"")&lt;&gt;"",IFERROR(INDEX(Overrides!$F$49:$L$288,MATCH($A37&amp;$G37,Overrides!$C$49:$C$288,0),3),""),IF(IFERROR(INDEX(Overrides!$D$6:$J$45,MATCH($F37&amp;$G37,Overrides!$C$6:$C$45,0),3),"")&lt;&gt;"",IFERROR(INDEX(Overrides!$D$6:$J$45,MATCH($F37&amp;$G37,Overrides!$C$6:$C$45,0),3),""),MROUND(VLOOKUP("P2+",Setup!$A$30:$B$36,2,FALSE())*VLOOKUP($G37,Setup!$A$40:$B$48,2,FALSE())*VLOOKUP($F37,Setup!$A$52:$B$55,2,FALSE()),0.5)))</f>
        <v>39</v>
      </c>
      <c r="L37" s="232">
        <f>IF(IFERROR(INDEX(Overrides!$F$49:$L$288,MATCH($A37&amp;$G37,Overrides!$C$49:$C$288,0),4),"")&lt;&gt;"",IFERROR(INDEX(Overrides!$F$49:$L$288,MATCH($A37&amp;$G37,Overrides!$C$49:$C$288,0),4),""),IF(IFERROR(INDEX(Overrides!$D$6:$J$45,MATCH($F37&amp;$G37,Overrides!$C$6:$C$45,0),4),"")&lt;&gt;"",IFERROR(INDEX(Overrides!$D$6:$J$45,MATCH($F37&amp;$G37,Overrides!$C$6:$C$45,0),4),""),MROUND(VLOOKUP("P2",Setup!$A$30:$B$36,2,FALSE())*VLOOKUP($G37,Setup!$A$40:$B$48,2,FALSE())*VLOOKUP($F37,Setup!$A$52:$B$55,2,FALSE()),0.5)))</f>
        <v>31</v>
      </c>
      <c r="M37" s="232">
        <f>IF(IFERROR(INDEX(Overrides!$F$49:$L$288,MATCH($A37&amp;$G37,Overrides!$C$49:$C$288,0),5),"")&lt;&gt;"",IFERROR(INDEX(Overrides!$F$49:$L$288,MATCH($A37&amp;$G37,Overrides!$C$49:$C$288,0),5),""),IF(IFERROR(INDEX(Overrides!$D$6:$J$45,MATCH($F37&amp;$G37,Overrides!$C$6:$C$45,0),5),"")&lt;&gt;"",IFERROR(INDEX(Overrides!$D$6:$J$45,MATCH($F37&amp;$G37,Overrides!$C$6:$C$45,0),5),""),MROUND(VLOOKUP("P3",Setup!$A$30:$B$36,2,FALSE())*VLOOKUP($G37,Setup!$A$40:$B$48,2,FALSE())*VLOOKUP($F37,Setup!$A$52:$B$55,2,FALSE()),0.5)))</f>
        <v>18.5</v>
      </c>
      <c r="N37" s="232">
        <f>IF(IFERROR(INDEX(Overrides!$F$49:$L$288,MATCH($A37&amp;$G37,Overrides!$C$49:$C$288,0),6),"")&lt;&gt;"",IFERROR(INDEX(Overrides!$F$49:$L$288,MATCH($A37&amp;$G37,Overrides!$C$49:$C$288,0),6),""),IF(IFERROR(INDEX(Overrides!$D$6:$J$45,MATCH($F37&amp;$G37,Overrides!$C$6:$C$45,0),6),"")&lt;&gt;"",IFERROR(INDEX(Overrides!$D$6:$J$45,MATCH($F37&amp;$G37,Overrides!$C$6:$C$45,0),6),""),MROUND(VLOOKUP("P4",Setup!$A$30:$B$36,2,FALSE())*VLOOKUP($G37,Setup!$A$40:$B$48,2,FALSE())*VLOOKUP($F37,Setup!$A$52:$B$55,2,FALSE()),0.5)))</f>
        <v>12</v>
      </c>
      <c r="O37" s="232">
        <f>IF(IFERROR(INDEX(Overrides!$F$49:$L$288,MATCH($A37&amp;$G37,Overrides!$C$49:$C$288,0),7),"")&lt;&gt;"",IFERROR(INDEX(Overrides!$F$49:$L$288,MATCH($A37&amp;$G37,Overrides!$C$49:$C$288,0),7),""),IF(IFERROR(INDEX(Overrides!$D$6:$J$45,MATCH($F37&amp;$G37,Overrides!$C$6:$C$45,0),7),"")&lt;&gt;"",IFERROR(INDEX(Overrides!$D$6:$J$45,MATCH($F37&amp;$G37,Overrides!$C$6:$C$45,0),7),""),MROUND(VLOOKUP("P5",Setup!$A$30:$B$36,2,FALSE())*VLOOKUP($G37,Setup!$A$40:$B$48,2,FALSE())*VLOOKUP($F37,Setup!$A$52:$B$55,2,FALSE()),0.5)))</f>
        <v>9.5</v>
      </c>
      <c r="P37" s="233">
        <f>SUMIFS(Inventory!$F$2:$F$38,Inventory!$I$2:$I$38,"P1+",Inventory!$E$2:$E$38,"&lt;&gt;West")+IF(UPPER($H37)="YES",SUMIFS(Inventory!$F$2:$F$38,Inventory!$I$2:$I$38,"P1+",Inventory!$E$2:$E$38,"West"),0)</f>
        <v>17</v>
      </c>
      <c r="Q37" s="233">
        <f>SUMIFS(Inventory!$F$2:$F$38,Inventory!$I$2:$I$38,"P1",Inventory!$E$2:$E$38,"&lt;&gt;West")+IF(UPPER($H37)="YES",SUMIFS(Inventory!$F$2:$F$38,Inventory!$I$2:$I$38,"P1",Inventory!$E$2:$E$38,"West"),0)</f>
        <v>119</v>
      </c>
      <c r="R37" s="233">
        <f>SUMIFS(Inventory!$F$2:$F$38,Inventory!$I$2:$I$38,"P2+",Inventory!$E$2:$E$38,"&lt;&gt;West")+IF(UPPER($H37)="YES",SUMIFS(Inventory!$F$2:$F$38,Inventory!$I$2:$I$38,"P2+",Inventory!$E$2:$E$38,"West"),0)</f>
        <v>34</v>
      </c>
      <c r="S37" s="233">
        <f>SUMIFS(Inventory!$F$2:$F$38,Inventory!$I$2:$I$38,"P2",Inventory!$E$2:$E$38,"&lt;&gt;West")+IF(UPPER($H37)="YES",SUMIFS(Inventory!$F$2:$F$38,Inventory!$I$2:$I$38,"P2",Inventory!$E$2:$E$38,"West"),0)</f>
        <v>298</v>
      </c>
      <c r="T37" s="233">
        <f>SUMIFS(Inventory!$F$2:$F$38,Inventory!$I$2:$I$38,"P3",Inventory!$E$2:$E$38,"&lt;&gt;West")+IF(UPPER($H37)="YES",SUMIFS(Inventory!$F$2:$F$38,Inventory!$I$2:$I$38,"P3",Inventory!$E$2:$E$38,"West"),0)</f>
        <v>724</v>
      </c>
      <c r="U37" s="233">
        <f>SUMIFS(Inventory!$F$2:$F$38,Inventory!$I$2:$I$38,"P4",Inventory!$E$2:$E$38,"&lt;&gt;West")+IF(UPPER($H37)="YES",SUMIFS(Inventory!$F$2:$F$38,Inventory!$I$2:$I$38,"P4",Inventory!$E$2:$E$38,"West"),0)</f>
        <v>350</v>
      </c>
      <c r="V37" s="233">
        <f>SUMIFS(Inventory!$F$2:$F$38,Inventory!$I$2:$I$38,"P5",Inventory!$E$2:$E$38,"&lt;&gt;West")+IF(UPPER($H37)="YES",SUMIFS(Inventory!$F$2:$F$38,Inventory!$I$2:$I$38,"P5",Inventory!$E$2:$E$38,"West"),0)</f>
        <v>614</v>
      </c>
      <c r="W37" s="233">
        <f t="shared" si="43"/>
        <v>2156</v>
      </c>
      <c r="X37" s="233">
        <f>IF(IFERROR(INDEX(Overrides!$F$292:$L$531,MATCH($A37&amp;$G37,Overrides!$C$292:$C$531,0),1),"")&lt;&gt;"",IFERROR(INDEX(Overrides!$F$292:$L$531,MATCH($A37&amp;$G37,Overrides!$C$292:$C$531,0),1),""),ROUND(P37*Setup!B$74*VLOOKUP($F37,Setup!$A$52:$C$55,3,FALSE()),0))</f>
        <v>0</v>
      </c>
      <c r="Y37" s="233">
        <f>IF(IFERROR(INDEX(Overrides!$F$292:$L$531,MATCH($A37&amp;$G37,Overrides!$C$292:$C$531,0),2),"")&lt;&gt;"",IFERROR(INDEX(Overrides!$F$292:$L$531,MATCH($A37&amp;$G37,Overrides!$C$292:$C$531,0),2),""),ROUND(Q37*Setup!C$74*VLOOKUP($F37,Setup!$A$52:$C$55,3,FALSE()),0))</f>
        <v>0</v>
      </c>
      <c r="Z37" s="233">
        <f>IF(IFERROR(INDEX(Overrides!$F$292:$L$531,MATCH($A37&amp;$G37,Overrides!$C$292:$C$531,0),3),"")&lt;&gt;"",IFERROR(INDEX(Overrides!$F$292:$L$531,MATCH($A37&amp;$G37,Overrides!$C$292:$C$531,0),3),""),ROUND(R37*Setup!D$74*VLOOKUP($F37,Setup!$A$52:$C$55,3,FALSE()),0))</f>
        <v>0</v>
      </c>
      <c r="AA37" s="233">
        <f>IF(IFERROR(INDEX(Overrides!$F$292:$L$531,MATCH($A37&amp;$G37,Overrides!$C$292:$C$531,0),4),"")&lt;&gt;"",IFERROR(INDEX(Overrides!$F$292:$L$531,MATCH($A37&amp;$G37,Overrides!$C$292:$C$531,0),4),""),ROUND(S37*Setup!E$74*VLOOKUP($F37,Setup!$A$52:$C$55,3,FALSE()),0))</f>
        <v>0</v>
      </c>
      <c r="AB37" s="233">
        <f>IF(IFERROR(INDEX(Overrides!$F$292:$L$531,MATCH($A37&amp;$G37,Overrides!$C$292:$C$531,0),5),"")&lt;&gt;"",IFERROR(INDEX(Overrides!$F$292:$L$531,MATCH($A37&amp;$G37,Overrides!$C$292:$C$531,0),5),""),ROUND(T37*Setup!F$74*VLOOKUP($F37,Setup!$A$52:$C$55,3,FALSE()),0))</f>
        <v>0</v>
      </c>
      <c r="AC37" s="233">
        <f>IF(IFERROR(INDEX(Overrides!$F$292:$L$531,MATCH($A37&amp;$G37,Overrides!$C$292:$C$531,0),6),"")&lt;&gt;"",IFERROR(INDEX(Overrides!$F$292:$L$531,MATCH($A37&amp;$G37,Overrides!$C$292:$C$531,0),6),""),ROUND(U37*Setup!G$74*VLOOKUP($F37,Setup!$A$52:$C$55,3,FALSE()),0))</f>
        <v>0</v>
      </c>
      <c r="AD37" s="233">
        <f>IF(IFERROR(INDEX(Overrides!$F$292:$L$531,MATCH($A37&amp;$G37,Overrides!$C$292:$C$531,0),7),"")&lt;&gt;"",IFERROR(INDEX(Overrides!$F$292:$L$531,MATCH($A37&amp;$G37,Overrides!$C$292:$C$531,0),7),""),ROUND(V37*Setup!H$74*VLOOKUP($F37,Setup!$A$52:$C$55,3,FALSE()),0))</f>
        <v>0</v>
      </c>
      <c r="AE37" s="233">
        <f t="shared" si="1"/>
        <v>0</v>
      </c>
      <c r="AF37" s="233">
        <f t="shared" si="2"/>
        <v>17</v>
      </c>
      <c r="AG37" s="233">
        <f t="shared" si="3"/>
        <v>119</v>
      </c>
      <c r="AH37" s="233">
        <f t="shared" si="4"/>
        <v>34</v>
      </c>
      <c r="AI37" s="233">
        <f t="shared" si="5"/>
        <v>298</v>
      </c>
      <c r="AJ37" s="233">
        <f t="shared" si="6"/>
        <v>724</v>
      </c>
      <c r="AK37" s="233">
        <f t="shared" si="7"/>
        <v>350</v>
      </c>
      <c r="AL37" s="233">
        <f t="shared" si="8"/>
        <v>614</v>
      </c>
      <c r="AM37" s="233">
        <f t="shared" si="9"/>
        <v>1542</v>
      </c>
      <c r="AN37" s="234">
        <f t="shared" si="44"/>
        <v>0</v>
      </c>
      <c r="AO37" s="234">
        <f t="shared" si="45"/>
        <v>0</v>
      </c>
      <c r="AP37" s="234">
        <f t="shared" si="46"/>
        <v>0</v>
      </c>
      <c r="AQ37" s="234">
        <f t="shared" si="47"/>
        <v>0</v>
      </c>
      <c r="AR37" s="234">
        <f t="shared" si="48"/>
        <v>0</v>
      </c>
      <c r="AS37" s="234">
        <f t="shared" si="49"/>
        <v>0</v>
      </c>
      <c r="AT37" s="234">
        <f t="shared" si="50"/>
        <v>0</v>
      </c>
      <c r="AU37" s="234">
        <f t="shared" si="17"/>
        <v>0</v>
      </c>
      <c r="AV37" s="167" t="str">
        <f>Setup!I6</f>
        <v>No</v>
      </c>
      <c r="AW37" s="167" t="str">
        <f>Setup!J6</f>
        <v>Yes</v>
      </c>
    </row>
    <row r="38" spans="1:49" ht="15" customHeight="1" x14ac:dyDescent="0.3">
      <c r="A38" s="167">
        <f>Setup!A6</f>
        <v>4</v>
      </c>
      <c r="B38" s="230">
        <f>Setup!B6</f>
        <v>46151</v>
      </c>
      <c r="C38" s="167" t="str">
        <f>Setup!C6</f>
        <v>Saturday</v>
      </c>
      <c r="D38" s="167" t="str">
        <f>Setup!D6</f>
        <v>Richmond Kickers</v>
      </c>
      <c r="E38" s="231">
        <f>Setup!E6</f>
        <v>0.79166666666666696</v>
      </c>
      <c r="F38" s="167" t="str">
        <f>Setup!F6</f>
        <v>C</v>
      </c>
      <c r="G38" s="167" t="s">
        <v>119</v>
      </c>
      <c r="H38" s="167" t="str">
        <f>Setup!H6</f>
        <v>No</v>
      </c>
      <c r="I38" s="232">
        <f>IF(IFERROR(INDEX(Overrides!$F$49:$L$288,MATCH($A38&amp;$G38,Overrides!$C$49:$C$288,0),1),"")&lt;&gt;"",IFERROR(INDEX(Overrides!$F$49:$L$288,MATCH($A38&amp;$G38,Overrides!$C$49:$C$288,0),1),""),IF(IFERROR(INDEX(Overrides!$D$6:$J$45,MATCH($F38&amp;$G38,Overrides!$C$6:$C$45,0),1),"")&lt;&gt;"",IFERROR(INDEX(Overrides!$D$6:$J$45,MATCH($F38&amp;$G38,Overrides!$C$6:$C$45,0),1),""),MROUND(VLOOKUP("P1+",Setup!$A$30:$B$36,2,FALSE())*VLOOKUP($G38,Setup!$A$40:$B$48,2,FALSE())*VLOOKUP($F38,Setup!$A$52:$B$55,2,FALSE()),0.5)))</f>
        <v>0</v>
      </c>
      <c r="J38" s="232">
        <f>IF(IFERROR(INDEX(Overrides!$F$49:$L$288,MATCH($A38&amp;$G38,Overrides!$C$49:$C$288,0),2),"")&lt;&gt;"",IFERROR(INDEX(Overrides!$F$49:$L$288,MATCH($A38&amp;$G38,Overrides!$C$49:$C$288,0),2),""),IF(IFERROR(INDEX(Overrides!$D$6:$J$45,MATCH($F38&amp;$G38,Overrides!$C$6:$C$45,0),2),"")&lt;&gt;"",IFERROR(INDEX(Overrides!$D$6:$J$45,MATCH($F38&amp;$G38,Overrides!$C$6:$C$45,0),2),""),MROUND(VLOOKUP("P1",Setup!$A$30:$B$36,2,FALSE())*VLOOKUP($G38,Setup!$A$40:$B$48,2,FALSE())*VLOOKUP($F38,Setup!$A$52:$B$55,2,FALSE()),0.5)))</f>
        <v>0</v>
      </c>
      <c r="K38" s="232">
        <f>IF(IFERROR(INDEX(Overrides!$F$49:$L$288,MATCH($A38&amp;$G38,Overrides!$C$49:$C$288,0),3),"")&lt;&gt;"",IFERROR(INDEX(Overrides!$F$49:$L$288,MATCH($A38&amp;$G38,Overrides!$C$49:$C$288,0),3),""),IF(IFERROR(INDEX(Overrides!$D$6:$J$45,MATCH($F38&amp;$G38,Overrides!$C$6:$C$45,0),3),"")&lt;&gt;"",IFERROR(INDEX(Overrides!$D$6:$J$45,MATCH($F38&amp;$G38,Overrides!$C$6:$C$45,0),3),""),MROUND(VLOOKUP("P2+",Setup!$A$30:$B$36,2,FALSE())*VLOOKUP($G38,Setup!$A$40:$B$48,2,FALSE())*VLOOKUP($F38,Setup!$A$52:$B$55,2,FALSE()),0.5)))</f>
        <v>0</v>
      </c>
      <c r="L38" s="232">
        <f>IF(IFERROR(INDEX(Overrides!$F$49:$L$288,MATCH($A38&amp;$G38,Overrides!$C$49:$C$288,0),4),"")&lt;&gt;"",IFERROR(INDEX(Overrides!$F$49:$L$288,MATCH($A38&amp;$G38,Overrides!$C$49:$C$288,0),4),""),IF(IFERROR(INDEX(Overrides!$D$6:$J$45,MATCH($F38&amp;$G38,Overrides!$C$6:$C$45,0),4),"")&lt;&gt;"",IFERROR(INDEX(Overrides!$D$6:$J$45,MATCH($F38&amp;$G38,Overrides!$C$6:$C$45,0),4),""),MROUND(VLOOKUP("P2",Setup!$A$30:$B$36,2,FALSE())*VLOOKUP($G38,Setup!$A$40:$B$48,2,FALSE())*VLOOKUP($F38,Setup!$A$52:$B$55,2,FALSE()),0.5)))</f>
        <v>0</v>
      </c>
      <c r="M38" s="232">
        <f>IF(IFERROR(INDEX(Overrides!$F$49:$L$288,MATCH($A38&amp;$G38,Overrides!$C$49:$C$288,0),5),"")&lt;&gt;"",IFERROR(INDEX(Overrides!$F$49:$L$288,MATCH($A38&amp;$G38,Overrides!$C$49:$C$288,0),5),""),IF(IFERROR(INDEX(Overrides!$D$6:$J$45,MATCH($F38&amp;$G38,Overrides!$C$6:$C$45,0),5),"")&lt;&gt;"",IFERROR(INDEX(Overrides!$D$6:$J$45,MATCH($F38&amp;$G38,Overrides!$C$6:$C$45,0),5),""),MROUND(VLOOKUP("P3",Setup!$A$30:$B$36,2,FALSE())*VLOOKUP($G38,Setup!$A$40:$B$48,2,FALSE())*VLOOKUP($F38,Setup!$A$52:$B$55,2,FALSE()),0.5)))</f>
        <v>0</v>
      </c>
      <c r="N38" s="232">
        <f>IF(IFERROR(INDEX(Overrides!$F$49:$L$288,MATCH($A38&amp;$G38,Overrides!$C$49:$C$288,0),6),"")&lt;&gt;"",IFERROR(INDEX(Overrides!$F$49:$L$288,MATCH($A38&amp;$G38,Overrides!$C$49:$C$288,0),6),""),IF(IFERROR(INDEX(Overrides!$D$6:$J$45,MATCH($F38&amp;$G38,Overrides!$C$6:$C$45,0),6),"")&lt;&gt;"",IFERROR(INDEX(Overrides!$D$6:$J$45,MATCH($F38&amp;$G38,Overrides!$C$6:$C$45,0),6),""),MROUND(VLOOKUP("P4",Setup!$A$30:$B$36,2,FALSE())*VLOOKUP($G38,Setup!$A$40:$B$48,2,FALSE())*VLOOKUP($F38,Setup!$A$52:$B$55,2,FALSE()),0.5)))</f>
        <v>0</v>
      </c>
      <c r="O38" s="232">
        <f>IF(IFERROR(INDEX(Overrides!$F$49:$L$288,MATCH($A38&amp;$G38,Overrides!$C$49:$C$288,0),7),"")&lt;&gt;"",IFERROR(INDEX(Overrides!$F$49:$L$288,MATCH($A38&amp;$G38,Overrides!$C$49:$C$288,0),7),""),IF(IFERROR(INDEX(Overrides!$D$6:$J$45,MATCH($F38&amp;$G38,Overrides!$C$6:$C$45,0),7),"")&lt;&gt;"",IFERROR(INDEX(Overrides!$D$6:$J$45,MATCH($F38&amp;$G38,Overrides!$C$6:$C$45,0),7),""),MROUND(VLOOKUP("P5",Setup!$A$30:$B$36,2,FALSE())*VLOOKUP($G38,Setup!$A$40:$B$48,2,FALSE())*VLOOKUP($F38,Setup!$A$52:$B$55,2,FALSE()),0.5)))</f>
        <v>0</v>
      </c>
      <c r="P38" s="233">
        <f>SUMIFS(Inventory!$F$2:$F$38,Inventory!$I$2:$I$38,"P1+",Inventory!$E$2:$E$38,"&lt;&gt;West")+IF(UPPER($H38)="YES",SUMIFS(Inventory!$F$2:$F$38,Inventory!$I$2:$I$38,"P1+",Inventory!$E$2:$E$38,"West"),0)</f>
        <v>17</v>
      </c>
      <c r="Q38" s="233">
        <f>SUMIFS(Inventory!$F$2:$F$38,Inventory!$I$2:$I$38,"P1",Inventory!$E$2:$E$38,"&lt;&gt;West")+IF(UPPER($H38)="YES",SUMIFS(Inventory!$F$2:$F$38,Inventory!$I$2:$I$38,"P1",Inventory!$E$2:$E$38,"West"),0)</f>
        <v>119</v>
      </c>
      <c r="R38" s="233">
        <f>SUMIFS(Inventory!$F$2:$F$38,Inventory!$I$2:$I$38,"P2+",Inventory!$E$2:$E$38,"&lt;&gt;West")+IF(UPPER($H38)="YES",SUMIFS(Inventory!$F$2:$F$38,Inventory!$I$2:$I$38,"P2+",Inventory!$E$2:$E$38,"West"),0)</f>
        <v>34</v>
      </c>
      <c r="S38" s="233">
        <f>SUMIFS(Inventory!$F$2:$F$38,Inventory!$I$2:$I$38,"P2",Inventory!$E$2:$E$38,"&lt;&gt;West")+IF(UPPER($H38)="YES",SUMIFS(Inventory!$F$2:$F$38,Inventory!$I$2:$I$38,"P2",Inventory!$E$2:$E$38,"West"),0)</f>
        <v>298</v>
      </c>
      <c r="T38" s="233">
        <f>SUMIFS(Inventory!$F$2:$F$38,Inventory!$I$2:$I$38,"P3",Inventory!$E$2:$E$38,"&lt;&gt;West")+IF(UPPER($H38)="YES",SUMIFS(Inventory!$F$2:$F$38,Inventory!$I$2:$I$38,"P3",Inventory!$E$2:$E$38,"West"),0)</f>
        <v>724</v>
      </c>
      <c r="U38" s="233">
        <f>SUMIFS(Inventory!$F$2:$F$38,Inventory!$I$2:$I$38,"P4",Inventory!$E$2:$E$38,"&lt;&gt;West")+IF(UPPER($H38)="YES",SUMIFS(Inventory!$F$2:$F$38,Inventory!$I$2:$I$38,"P4",Inventory!$E$2:$E$38,"West"),0)</f>
        <v>350</v>
      </c>
      <c r="V38" s="233">
        <f>SUMIFS(Inventory!$F$2:$F$38,Inventory!$I$2:$I$38,"P5",Inventory!$E$2:$E$38,"&lt;&gt;West")+IF(UPPER($H38)="YES",SUMIFS(Inventory!$F$2:$F$38,Inventory!$I$2:$I$38,"P5",Inventory!$E$2:$E$38,"West"),0)</f>
        <v>614</v>
      </c>
      <c r="W38" s="233">
        <f t="shared" si="43"/>
        <v>2156</v>
      </c>
      <c r="X38" s="233">
        <f>IF(IFERROR(INDEX(Overrides!$F$292:$L$531,MATCH($A38&amp;$G38,Overrides!$C$292:$C$531,0),1),"")&lt;&gt;"",IFERROR(INDEX(Overrides!$F$292:$L$531,MATCH($A38&amp;$G38,Overrides!$C$292:$C$531,0),1),""),ROUND(P38*Setup!B$75*VLOOKUP($F38,Setup!$A$52:$C$55,3,FALSE()),0))</f>
        <v>0</v>
      </c>
      <c r="Y38" s="233">
        <f>IF(IFERROR(INDEX(Overrides!$F$292:$L$531,MATCH($A38&amp;$G38,Overrides!$C$292:$C$531,0),2),"")&lt;&gt;"",IFERROR(INDEX(Overrides!$F$292:$L$531,MATCH($A38&amp;$G38,Overrides!$C$292:$C$531,0),2),""),ROUND(Q38*Setup!C$75*VLOOKUP($F38,Setup!$A$52:$C$55,3,FALSE()),0))</f>
        <v>0</v>
      </c>
      <c r="Z38" s="233">
        <f>IF(IFERROR(INDEX(Overrides!$F$292:$L$531,MATCH($A38&amp;$G38,Overrides!$C$292:$C$531,0),3),"")&lt;&gt;"",IFERROR(INDEX(Overrides!$F$292:$L$531,MATCH($A38&amp;$G38,Overrides!$C$292:$C$531,0),3),""),ROUND(R38*Setup!D$75*VLOOKUP($F38,Setup!$A$52:$C$55,3,FALSE()),0))</f>
        <v>0</v>
      </c>
      <c r="AA38" s="233">
        <f>IF(IFERROR(INDEX(Overrides!$F$292:$L$531,MATCH($A38&amp;$G38,Overrides!$C$292:$C$531,0),4),"")&lt;&gt;"",IFERROR(INDEX(Overrides!$F$292:$L$531,MATCH($A38&amp;$G38,Overrides!$C$292:$C$531,0),4),""),ROUND(S38*Setup!E$75*VLOOKUP($F38,Setup!$A$52:$C$55,3,FALSE()),0))</f>
        <v>0</v>
      </c>
      <c r="AB38" s="233">
        <f>IF(IFERROR(INDEX(Overrides!$F$292:$L$531,MATCH($A38&amp;$G38,Overrides!$C$292:$C$531,0),5),"")&lt;&gt;"",IFERROR(INDEX(Overrides!$F$292:$L$531,MATCH($A38&amp;$G38,Overrides!$C$292:$C$531,0),5),""),ROUND(T38*Setup!F$75*VLOOKUP($F38,Setup!$A$52:$C$55,3,FALSE()),0))</f>
        <v>0</v>
      </c>
      <c r="AC38" s="233">
        <f>IF(IFERROR(INDEX(Overrides!$F$292:$L$531,MATCH($A38&amp;$G38,Overrides!$C$292:$C$531,0),6),"")&lt;&gt;"",IFERROR(INDEX(Overrides!$F$292:$L$531,MATCH($A38&amp;$G38,Overrides!$C$292:$C$531,0),6),""),ROUND(U38*Setup!G$75*VLOOKUP($F38,Setup!$A$52:$C$55,3,FALSE()),0))</f>
        <v>0</v>
      </c>
      <c r="AD38" s="233">
        <f>IF(IFERROR(INDEX(Overrides!$F$292:$L$531,MATCH($A38&amp;$G38,Overrides!$C$292:$C$531,0),7),"")&lt;&gt;"",IFERROR(INDEX(Overrides!$F$292:$L$531,MATCH($A38&amp;$G38,Overrides!$C$292:$C$531,0),7),""),ROUND(V38*Setup!H$75*VLOOKUP($F38,Setup!$A$52:$C$55,3,FALSE()),0))</f>
        <v>0</v>
      </c>
      <c r="AE38" s="233">
        <f t="shared" si="1"/>
        <v>0</v>
      </c>
      <c r="AF38" s="233">
        <f t="shared" si="2"/>
        <v>17</v>
      </c>
      <c r="AG38" s="233">
        <f t="shared" si="3"/>
        <v>119</v>
      </c>
      <c r="AH38" s="233">
        <f t="shared" si="4"/>
        <v>34</v>
      </c>
      <c r="AI38" s="233">
        <f t="shared" si="5"/>
        <v>298</v>
      </c>
      <c r="AJ38" s="233">
        <f t="shared" si="6"/>
        <v>724</v>
      </c>
      <c r="AK38" s="233">
        <f t="shared" si="7"/>
        <v>350</v>
      </c>
      <c r="AL38" s="233">
        <f t="shared" si="8"/>
        <v>614</v>
      </c>
      <c r="AM38" s="233">
        <f t="shared" si="9"/>
        <v>1542</v>
      </c>
      <c r="AN38" s="234">
        <f t="shared" si="44"/>
        <v>0</v>
      </c>
      <c r="AO38" s="234">
        <f t="shared" si="45"/>
        <v>0</v>
      </c>
      <c r="AP38" s="234">
        <f t="shared" si="46"/>
        <v>0</v>
      </c>
      <c r="AQ38" s="234">
        <f t="shared" si="47"/>
        <v>0</v>
      </c>
      <c r="AR38" s="234">
        <f t="shared" si="48"/>
        <v>0</v>
      </c>
      <c r="AS38" s="234">
        <f t="shared" si="49"/>
        <v>0</v>
      </c>
      <c r="AT38" s="234">
        <f t="shared" si="50"/>
        <v>0</v>
      </c>
      <c r="AU38" s="234">
        <f t="shared" si="17"/>
        <v>0</v>
      </c>
      <c r="AV38" s="167" t="str">
        <f>Setup!I6</f>
        <v>No</v>
      </c>
      <c r="AW38" s="167" t="str">
        <f>Setup!J6</f>
        <v>Yes</v>
      </c>
    </row>
    <row r="39" spans="1:49" ht="15" customHeight="1" x14ac:dyDescent="0.3">
      <c r="A39" s="167">
        <f>Setup!A6</f>
        <v>4</v>
      </c>
      <c r="B39" s="230">
        <f>Setup!B6</f>
        <v>46151</v>
      </c>
      <c r="C39" s="167" t="str">
        <f>Setup!C6</f>
        <v>Saturday</v>
      </c>
      <c r="D39" s="167" t="str">
        <f>Setup!D6</f>
        <v>Richmond Kickers</v>
      </c>
      <c r="E39" s="231">
        <f>Setup!E6</f>
        <v>0.79166666666666696</v>
      </c>
      <c r="F39" s="167" t="str">
        <f>Setup!F6</f>
        <v>C</v>
      </c>
      <c r="G39" s="167" t="s">
        <v>121</v>
      </c>
      <c r="H39" s="167" t="str">
        <f>Setup!H6</f>
        <v>No</v>
      </c>
      <c r="I39" s="232">
        <f>IF(IFERROR(INDEX(Overrides!$F$49:$L$288,MATCH($A39&amp;$G39,Overrides!$C$49:$C$288,0),1),"")&lt;&gt;"",IFERROR(INDEX(Overrides!$F$49:$L$288,MATCH($A39&amp;$G39,Overrides!$C$49:$C$288,0),1),""),IF(IFERROR(INDEX(Overrides!$D$6:$J$45,MATCH($F39&amp;$G39,Overrides!$C$6:$C$45,0),1),"")&lt;&gt;"",IFERROR(INDEX(Overrides!$D$6:$J$45,MATCH($F39&amp;$G39,Overrides!$C$6:$C$45,0),1),""),MROUND(VLOOKUP("P1+",Setup!$A$30:$B$36,2,FALSE())*VLOOKUP($G39,Setup!$A$40:$B$48,2,FALSE())*VLOOKUP($F39,Setup!$A$52:$B$55,2,FALSE()),0.5)))</f>
        <v>0</v>
      </c>
      <c r="J39" s="232">
        <f>IF(IFERROR(INDEX(Overrides!$F$49:$L$288,MATCH($A39&amp;$G39,Overrides!$C$49:$C$288,0),2),"")&lt;&gt;"",IFERROR(INDEX(Overrides!$F$49:$L$288,MATCH($A39&amp;$G39,Overrides!$C$49:$C$288,0),2),""),IF(IFERROR(INDEX(Overrides!$D$6:$J$45,MATCH($F39&amp;$G39,Overrides!$C$6:$C$45,0),2),"")&lt;&gt;"",IFERROR(INDEX(Overrides!$D$6:$J$45,MATCH($F39&amp;$G39,Overrides!$C$6:$C$45,0),2),""),MROUND(VLOOKUP("P1",Setup!$A$30:$B$36,2,FALSE())*VLOOKUP($G39,Setup!$A$40:$B$48,2,FALSE())*VLOOKUP($F39,Setup!$A$52:$B$55,2,FALSE()),0.5)))</f>
        <v>0</v>
      </c>
      <c r="K39" s="232">
        <f>IF(IFERROR(INDEX(Overrides!$F$49:$L$288,MATCH($A39&amp;$G39,Overrides!$C$49:$C$288,0),3),"")&lt;&gt;"",IFERROR(INDEX(Overrides!$F$49:$L$288,MATCH($A39&amp;$G39,Overrides!$C$49:$C$288,0),3),""),IF(IFERROR(INDEX(Overrides!$D$6:$J$45,MATCH($F39&amp;$G39,Overrides!$C$6:$C$45,0),3),"")&lt;&gt;"",IFERROR(INDEX(Overrides!$D$6:$J$45,MATCH($F39&amp;$G39,Overrides!$C$6:$C$45,0),3),""),MROUND(VLOOKUP("P2+",Setup!$A$30:$B$36,2,FALSE())*VLOOKUP($G39,Setup!$A$40:$B$48,2,FALSE())*VLOOKUP($F39,Setup!$A$52:$B$55,2,FALSE()),0.5)))</f>
        <v>0</v>
      </c>
      <c r="L39" s="232">
        <f>IF(IFERROR(INDEX(Overrides!$F$49:$L$288,MATCH($A39&amp;$G39,Overrides!$C$49:$C$288,0),4),"")&lt;&gt;"",IFERROR(INDEX(Overrides!$F$49:$L$288,MATCH($A39&amp;$G39,Overrides!$C$49:$C$288,0),4),""),IF(IFERROR(INDEX(Overrides!$D$6:$J$45,MATCH($F39&amp;$G39,Overrides!$C$6:$C$45,0),4),"")&lt;&gt;"",IFERROR(INDEX(Overrides!$D$6:$J$45,MATCH($F39&amp;$G39,Overrides!$C$6:$C$45,0),4),""),MROUND(VLOOKUP("P2",Setup!$A$30:$B$36,2,FALSE())*VLOOKUP($G39,Setup!$A$40:$B$48,2,FALSE())*VLOOKUP($F39,Setup!$A$52:$B$55,2,FALSE()),0.5)))</f>
        <v>0</v>
      </c>
      <c r="M39" s="232">
        <f>IF(IFERROR(INDEX(Overrides!$F$49:$L$288,MATCH($A39&amp;$G39,Overrides!$C$49:$C$288,0),5),"")&lt;&gt;"",IFERROR(INDEX(Overrides!$F$49:$L$288,MATCH($A39&amp;$G39,Overrides!$C$49:$C$288,0),5),""),IF(IFERROR(INDEX(Overrides!$D$6:$J$45,MATCH($F39&amp;$G39,Overrides!$C$6:$C$45,0),5),"")&lt;&gt;"",IFERROR(INDEX(Overrides!$D$6:$J$45,MATCH($F39&amp;$G39,Overrides!$C$6:$C$45,0),5),""),MROUND(VLOOKUP("P3",Setup!$A$30:$B$36,2,FALSE())*VLOOKUP($G39,Setup!$A$40:$B$48,2,FALSE())*VLOOKUP($F39,Setup!$A$52:$B$55,2,FALSE()),0.5)))</f>
        <v>0</v>
      </c>
      <c r="N39" s="232">
        <f>IF(IFERROR(INDEX(Overrides!$F$49:$L$288,MATCH($A39&amp;$G39,Overrides!$C$49:$C$288,0),6),"")&lt;&gt;"",IFERROR(INDEX(Overrides!$F$49:$L$288,MATCH($A39&amp;$G39,Overrides!$C$49:$C$288,0),6),""),IF(IFERROR(INDEX(Overrides!$D$6:$J$45,MATCH($F39&amp;$G39,Overrides!$C$6:$C$45,0),6),"")&lt;&gt;"",IFERROR(INDEX(Overrides!$D$6:$J$45,MATCH($F39&amp;$G39,Overrides!$C$6:$C$45,0),6),""),MROUND(VLOOKUP("P4",Setup!$A$30:$B$36,2,FALSE())*VLOOKUP($G39,Setup!$A$40:$B$48,2,FALSE())*VLOOKUP($F39,Setup!$A$52:$B$55,2,FALSE()),0.5)))</f>
        <v>0</v>
      </c>
      <c r="O39" s="232">
        <f>IF(IFERROR(INDEX(Overrides!$F$49:$L$288,MATCH($A39&amp;$G39,Overrides!$C$49:$C$288,0),7),"")&lt;&gt;"",IFERROR(INDEX(Overrides!$F$49:$L$288,MATCH($A39&amp;$G39,Overrides!$C$49:$C$288,0),7),""),IF(IFERROR(INDEX(Overrides!$D$6:$J$45,MATCH($F39&amp;$G39,Overrides!$C$6:$C$45,0),7),"")&lt;&gt;"",IFERROR(INDEX(Overrides!$D$6:$J$45,MATCH($F39&amp;$G39,Overrides!$C$6:$C$45,0),7),""),MROUND(VLOOKUP("P5",Setup!$A$30:$B$36,2,FALSE())*VLOOKUP($G39,Setup!$A$40:$B$48,2,FALSE())*VLOOKUP($F39,Setup!$A$52:$B$55,2,FALSE()),0.5)))</f>
        <v>0</v>
      </c>
      <c r="P39" s="233">
        <f>SUMIFS(Inventory!$F$2:$F$38,Inventory!$I$2:$I$38,"P1+",Inventory!$E$2:$E$38,"&lt;&gt;West")+IF(UPPER($H39)="YES",SUMIFS(Inventory!$F$2:$F$38,Inventory!$I$2:$I$38,"P1+",Inventory!$E$2:$E$38,"West"),0)</f>
        <v>17</v>
      </c>
      <c r="Q39" s="233">
        <f>SUMIFS(Inventory!$F$2:$F$38,Inventory!$I$2:$I$38,"P1",Inventory!$E$2:$E$38,"&lt;&gt;West")+IF(UPPER($H39)="YES",SUMIFS(Inventory!$F$2:$F$38,Inventory!$I$2:$I$38,"P1",Inventory!$E$2:$E$38,"West"),0)</f>
        <v>119</v>
      </c>
      <c r="R39" s="233">
        <f>SUMIFS(Inventory!$F$2:$F$38,Inventory!$I$2:$I$38,"P2+",Inventory!$E$2:$E$38,"&lt;&gt;West")+IF(UPPER($H39)="YES",SUMIFS(Inventory!$F$2:$F$38,Inventory!$I$2:$I$38,"P2+",Inventory!$E$2:$E$38,"West"),0)</f>
        <v>34</v>
      </c>
      <c r="S39" s="233">
        <f>SUMIFS(Inventory!$F$2:$F$38,Inventory!$I$2:$I$38,"P2",Inventory!$E$2:$E$38,"&lt;&gt;West")+IF(UPPER($H39)="YES",SUMIFS(Inventory!$F$2:$F$38,Inventory!$I$2:$I$38,"P2",Inventory!$E$2:$E$38,"West"),0)</f>
        <v>298</v>
      </c>
      <c r="T39" s="233">
        <f>SUMIFS(Inventory!$F$2:$F$38,Inventory!$I$2:$I$38,"P3",Inventory!$E$2:$E$38,"&lt;&gt;West")+IF(UPPER($H39)="YES",SUMIFS(Inventory!$F$2:$F$38,Inventory!$I$2:$I$38,"P3",Inventory!$E$2:$E$38,"West"),0)</f>
        <v>724</v>
      </c>
      <c r="U39" s="233">
        <f>SUMIFS(Inventory!$F$2:$F$38,Inventory!$I$2:$I$38,"P4",Inventory!$E$2:$E$38,"&lt;&gt;West")+IF(UPPER($H39)="YES",SUMIFS(Inventory!$F$2:$F$38,Inventory!$I$2:$I$38,"P4",Inventory!$E$2:$E$38,"West"),0)</f>
        <v>350</v>
      </c>
      <c r="V39" s="233">
        <f>SUMIFS(Inventory!$F$2:$F$38,Inventory!$I$2:$I$38,"P5",Inventory!$E$2:$E$38,"&lt;&gt;West")+IF(UPPER($H39)="YES",SUMIFS(Inventory!$F$2:$F$38,Inventory!$I$2:$I$38,"P5",Inventory!$E$2:$E$38,"West"),0)</f>
        <v>614</v>
      </c>
      <c r="W39" s="233">
        <f t="shared" si="43"/>
        <v>2156</v>
      </c>
      <c r="X39" s="233">
        <f>IF(IFERROR(INDEX(Overrides!$F$292:$L$531,MATCH($A39&amp;$G39,Overrides!$C$292:$C$531,0),1),"")&lt;&gt;"",IFERROR(INDEX(Overrides!$F$292:$L$531,MATCH($A39&amp;$G39,Overrides!$C$292:$C$531,0),1),""),ROUND(P39*Setup!B$76*VLOOKUP($F39,Setup!$A$52:$C$55,3,FALSE()),0))</f>
        <v>0</v>
      </c>
      <c r="Y39" s="233">
        <f>IF(IFERROR(INDEX(Overrides!$F$292:$L$531,MATCH($A39&amp;$G39,Overrides!$C$292:$C$531,0),2),"")&lt;&gt;"",IFERROR(INDEX(Overrides!$F$292:$L$531,MATCH($A39&amp;$G39,Overrides!$C$292:$C$531,0),2),""),ROUND(Q39*Setup!C$76*VLOOKUP($F39,Setup!$A$52:$C$55,3,FALSE()),0))</f>
        <v>0</v>
      </c>
      <c r="Z39" s="233">
        <f>IF(IFERROR(INDEX(Overrides!$F$292:$L$531,MATCH($A39&amp;$G39,Overrides!$C$292:$C$531,0),3),"")&lt;&gt;"",IFERROR(INDEX(Overrides!$F$292:$L$531,MATCH($A39&amp;$G39,Overrides!$C$292:$C$531,0),3),""),ROUND(R39*Setup!D$76*VLOOKUP($F39,Setup!$A$52:$C$55,3,FALSE()),0))</f>
        <v>0</v>
      </c>
      <c r="AA39" s="233">
        <f>IF(IFERROR(INDEX(Overrides!$F$292:$L$531,MATCH($A39&amp;$G39,Overrides!$C$292:$C$531,0),4),"")&lt;&gt;"",IFERROR(INDEX(Overrides!$F$292:$L$531,MATCH($A39&amp;$G39,Overrides!$C$292:$C$531,0),4),""),ROUND(S39*Setup!E$76*VLOOKUP($F39,Setup!$A$52:$C$55,3,FALSE()),0))</f>
        <v>0</v>
      </c>
      <c r="AB39" s="233">
        <f>IF(IFERROR(INDEX(Overrides!$F$292:$L$531,MATCH($A39&amp;$G39,Overrides!$C$292:$C$531,0),5),"")&lt;&gt;"",IFERROR(INDEX(Overrides!$F$292:$L$531,MATCH($A39&amp;$G39,Overrides!$C$292:$C$531,0),5),""),ROUND(T39*Setup!F$76*VLOOKUP($F39,Setup!$A$52:$C$55,3,FALSE()),0))</f>
        <v>0</v>
      </c>
      <c r="AC39" s="233">
        <f>IF(IFERROR(INDEX(Overrides!$F$292:$L$531,MATCH($A39&amp;$G39,Overrides!$C$292:$C$531,0),6),"")&lt;&gt;"",IFERROR(INDEX(Overrides!$F$292:$L$531,MATCH($A39&amp;$G39,Overrides!$C$292:$C$531,0),6),""),ROUND(U39*Setup!G$76*VLOOKUP($F39,Setup!$A$52:$C$55,3,FALSE()),0))</f>
        <v>0</v>
      </c>
      <c r="AD39" s="233">
        <f>IF(IFERROR(INDEX(Overrides!$F$292:$L$531,MATCH($A39&amp;$G39,Overrides!$C$292:$C$531,0),7),"")&lt;&gt;"",IFERROR(INDEX(Overrides!$F$292:$L$531,MATCH($A39&amp;$G39,Overrides!$C$292:$C$531,0),7),""),ROUND(V39*Setup!H$76*VLOOKUP($F39,Setup!$A$52:$C$55,3,FALSE()),0))</f>
        <v>0</v>
      </c>
      <c r="AE39" s="233">
        <f t="shared" si="1"/>
        <v>0</v>
      </c>
      <c r="AF39" s="233">
        <f t="shared" si="2"/>
        <v>17</v>
      </c>
      <c r="AG39" s="233">
        <f t="shared" si="3"/>
        <v>119</v>
      </c>
      <c r="AH39" s="233">
        <f t="shared" si="4"/>
        <v>34</v>
      </c>
      <c r="AI39" s="233">
        <f t="shared" si="5"/>
        <v>298</v>
      </c>
      <c r="AJ39" s="233">
        <f t="shared" si="6"/>
        <v>724</v>
      </c>
      <c r="AK39" s="233">
        <f t="shared" si="7"/>
        <v>350</v>
      </c>
      <c r="AL39" s="233">
        <f t="shared" si="8"/>
        <v>614</v>
      </c>
      <c r="AM39" s="233">
        <f t="shared" si="9"/>
        <v>1542</v>
      </c>
      <c r="AN39" s="234">
        <f t="shared" si="44"/>
        <v>0</v>
      </c>
      <c r="AO39" s="234">
        <f t="shared" si="45"/>
        <v>0</v>
      </c>
      <c r="AP39" s="234">
        <f t="shared" si="46"/>
        <v>0</v>
      </c>
      <c r="AQ39" s="234">
        <f t="shared" si="47"/>
        <v>0</v>
      </c>
      <c r="AR39" s="234">
        <f t="shared" si="48"/>
        <v>0</v>
      </c>
      <c r="AS39" s="234">
        <f t="shared" si="49"/>
        <v>0</v>
      </c>
      <c r="AT39" s="234">
        <f t="shared" si="50"/>
        <v>0</v>
      </c>
      <c r="AU39" s="234">
        <f t="shared" si="17"/>
        <v>0</v>
      </c>
      <c r="AV39" s="167" t="str">
        <f>Setup!I6</f>
        <v>No</v>
      </c>
      <c r="AW39" s="167" t="str">
        <f>Setup!J6</f>
        <v>Yes</v>
      </c>
    </row>
    <row r="40" spans="1:49" ht="15" customHeight="1" x14ac:dyDescent="0.3">
      <c r="A40" s="167">
        <f>Setup!A6</f>
        <v>4</v>
      </c>
      <c r="B40" s="230">
        <f>Setup!B6</f>
        <v>46151</v>
      </c>
      <c r="C40" s="167" t="str">
        <f>Setup!C6</f>
        <v>Saturday</v>
      </c>
      <c r="D40" s="167" t="str">
        <f>Setup!D6</f>
        <v>Richmond Kickers</v>
      </c>
      <c r="E40" s="231">
        <f>Setup!E6</f>
        <v>0.79166666666666696</v>
      </c>
      <c r="F40" s="167" t="str">
        <f>Setup!F6</f>
        <v>C</v>
      </c>
      <c r="G40" s="167" t="s">
        <v>123</v>
      </c>
      <c r="H40" s="167" t="str">
        <f>Setup!H6</f>
        <v>No</v>
      </c>
      <c r="I40" s="232">
        <f>IF(IFERROR(INDEX(Overrides!$F$49:$L$288,MATCH($A40&amp;$G40,Overrides!$C$49:$C$288,0),1),"")&lt;&gt;"",IFERROR(INDEX(Overrides!$F$49:$L$288,MATCH($A40&amp;$G40,Overrides!$C$49:$C$288,0),1),""),IF(IFERROR(INDEX(Overrides!$D$6:$J$45,MATCH($F40&amp;$G40,Overrides!$C$6:$C$45,0),1),"")&lt;&gt;"",IFERROR(INDEX(Overrides!$D$6:$J$45,MATCH($F40&amp;$G40,Overrides!$C$6:$C$45,0),1),""),MROUND(VLOOKUP("P1+",Setup!$A$30:$B$36,2,FALSE())*VLOOKUP($G40,Setup!$A$40:$B$48,2,FALSE())*VLOOKUP($F40,Setup!$A$52:$B$55,2,FALSE()),0.5)))</f>
        <v>0</v>
      </c>
      <c r="J40" s="232">
        <f>IF(IFERROR(INDEX(Overrides!$F$49:$L$288,MATCH($A40&amp;$G40,Overrides!$C$49:$C$288,0),2),"")&lt;&gt;"",IFERROR(INDEX(Overrides!$F$49:$L$288,MATCH($A40&amp;$G40,Overrides!$C$49:$C$288,0),2),""),IF(IFERROR(INDEX(Overrides!$D$6:$J$45,MATCH($F40&amp;$G40,Overrides!$C$6:$C$45,0),2),"")&lt;&gt;"",IFERROR(INDEX(Overrides!$D$6:$J$45,MATCH($F40&amp;$G40,Overrides!$C$6:$C$45,0),2),""),MROUND(VLOOKUP("P1",Setup!$A$30:$B$36,2,FALSE())*VLOOKUP($G40,Setup!$A$40:$B$48,2,FALSE())*VLOOKUP($F40,Setup!$A$52:$B$55,2,FALSE()),0.5)))</f>
        <v>0</v>
      </c>
      <c r="K40" s="232">
        <f>IF(IFERROR(INDEX(Overrides!$F$49:$L$288,MATCH($A40&amp;$G40,Overrides!$C$49:$C$288,0),3),"")&lt;&gt;"",IFERROR(INDEX(Overrides!$F$49:$L$288,MATCH($A40&amp;$G40,Overrides!$C$49:$C$288,0),3),""),IF(IFERROR(INDEX(Overrides!$D$6:$J$45,MATCH($F40&amp;$G40,Overrides!$C$6:$C$45,0),3),"")&lt;&gt;"",IFERROR(INDEX(Overrides!$D$6:$J$45,MATCH($F40&amp;$G40,Overrides!$C$6:$C$45,0),3),""),MROUND(VLOOKUP("P2+",Setup!$A$30:$B$36,2,FALSE())*VLOOKUP($G40,Setup!$A$40:$B$48,2,FALSE())*VLOOKUP($F40,Setup!$A$52:$B$55,2,FALSE()),0.5)))</f>
        <v>0</v>
      </c>
      <c r="L40" s="232">
        <f>IF(IFERROR(INDEX(Overrides!$F$49:$L$288,MATCH($A40&amp;$G40,Overrides!$C$49:$C$288,0),4),"")&lt;&gt;"",IFERROR(INDEX(Overrides!$F$49:$L$288,MATCH($A40&amp;$G40,Overrides!$C$49:$C$288,0),4),""),IF(IFERROR(INDEX(Overrides!$D$6:$J$45,MATCH($F40&amp;$G40,Overrides!$C$6:$C$45,0),4),"")&lt;&gt;"",IFERROR(INDEX(Overrides!$D$6:$J$45,MATCH($F40&amp;$G40,Overrides!$C$6:$C$45,0),4),""),MROUND(VLOOKUP("P2",Setup!$A$30:$B$36,2,FALSE())*VLOOKUP($G40,Setup!$A$40:$B$48,2,FALSE())*VLOOKUP($F40,Setup!$A$52:$B$55,2,FALSE()),0.5)))</f>
        <v>0</v>
      </c>
      <c r="M40" s="232">
        <f>IF(IFERROR(INDEX(Overrides!$F$49:$L$288,MATCH($A40&amp;$G40,Overrides!$C$49:$C$288,0),5),"")&lt;&gt;"",IFERROR(INDEX(Overrides!$F$49:$L$288,MATCH($A40&amp;$G40,Overrides!$C$49:$C$288,0),5),""),IF(IFERROR(INDEX(Overrides!$D$6:$J$45,MATCH($F40&amp;$G40,Overrides!$C$6:$C$45,0),5),"")&lt;&gt;"",IFERROR(INDEX(Overrides!$D$6:$J$45,MATCH($F40&amp;$G40,Overrides!$C$6:$C$45,0),5),""),MROUND(VLOOKUP("P3",Setup!$A$30:$B$36,2,FALSE())*VLOOKUP($G40,Setup!$A$40:$B$48,2,FALSE())*VLOOKUP($F40,Setup!$A$52:$B$55,2,FALSE()),0.5)))</f>
        <v>0</v>
      </c>
      <c r="N40" s="232">
        <f>IF(IFERROR(INDEX(Overrides!$F$49:$L$288,MATCH($A40&amp;$G40,Overrides!$C$49:$C$288,0),6),"")&lt;&gt;"",IFERROR(INDEX(Overrides!$F$49:$L$288,MATCH($A40&amp;$G40,Overrides!$C$49:$C$288,0),6),""),IF(IFERROR(INDEX(Overrides!$D$6:$J$45,MATCH($F40&amp;$G40,Overrides!$C$6:$C$45,0),6),"")&lt;&gt;"",IFERROR(INDEX(Overrides!$D$6:$J$45,MATCH($F40&amp;$G40,Overrides!$C$6:$C$45,0),6),""),MROUND(VLOOKUP("P4",Setup!$A$30:$B$36,2,FALSE())*VLOOKUP($G40,Setup!$A$40:$B$48,2,FALSE())*VLOOKUP($F40,Setup!$A$52:$B$55,2,FALSE()),0.5)))</f>
        <v>0</v>
      </c>
      <c r="O40" s="232">
        <f>IF(IFERROR(INDEX(Overrides!$F$49:$L$288,MATCH($A40&amp;$G40,Overrides!$C$49:$C$288,0),7),"")&lt;&gt;"",IFERROR(INDEX(Overrides!$F$49:$L$288,MATCH($A40&amp;$G40,Overrides!$C$49:$C$288,0),7),""),IF(IFERROR(INDEX(Overrides!$D$6:$J$45,MATCH($F40&amp;$G40,Overrides!$C$6:$C$45,0),7),"")&lt;&gt;"",IFERROR(INDEX(Overrides!$D$6:$J$45,MATCH($F40&amp;$G40,Overrides!$C$6:$C$45,0),7),""),MROUND(VLOOKUP("P5",Setup!$A$30:$B$36,2,FALSE())*VLOOKUP($G40,Setup!$A$40:$B$48,2,FALSE())*VLOOKUP($F40,Setup!$A$52:$B$55,2,FALSE()),0.5)))</f>
        <v>0</v>
      </c>
      <c r="P40" s="233">
        <f>SUMIFS(Inventory!$F$2:$F$38,Inventory!$I$2:$I$38,"P1+",Inventory!$E$2:$E$38,"&lt;&gt;West")+IF(UPPER($H40)="YES",SUMIFS(Inventory!$F$2:$F$38,Inventory!$I$2:$I$38,"P1+",Inventory!$E$2:$E$38,"West"),0)</f>
        <v>17</v>
      </c>
      <c r="Q40" s="233">
        <f>SUMIFS(Inventory!$F$2:$F$38,Inventory!$I$2:$I$38,"P1",Inventory!$E$2:$E$38,"&lt;&gt;West")+IF(UPPER($H40)="YES",SUMIFS(Inventory!$F$2:$F$38,Inventory!$I$2:$I$38,"P1",Inventory!$E$2:$E$38,"West"),0)</f>
        <v>119</v>
      </c>
      <c r="R40" s="233">
        <f>SUMIFS(Inventory!$F$2:$F$38,Inventory!$I$2:$I$38,"P2+",Inventory!$E$2:$E$38,"&lt;&gt;West")+IF(UPPER($H40)="YES",SUMIFS(Inventory!$F$2:$F$38,Inventory!$I$2:$I$38,"P2+",Inventory!$E$2:$E$38,"West"),0)</f>
        <v>34</v>
      </c>
      <c r="S40" s="233">
        <f>SUMIFS(Inventory!$F$2:$F$38,Inventory!$I$2:$I$38,"P2",Inventory!$E$2:$E$38,"&lt;&gt;West")+IF(UPPER($H40)="YES",SUMIFS(Inventory!$F$2:$F$38,Inventory!$I$2:$I$38,"P2",Inventory!$E$2:$E$38,"West"),0)</f>
        <v>298</v>
      </c>
      <c r="T40" s="233">
        <f>SUMIFS(Inventory!$F$2:$F$38,Inventory!$I$2:$I$38,"P3",Inventory!$E$2:$E$38,"&lt;&gt;West")+IF(UPPER($H40)="YES",SUMIFS(Inventory!$F$2:$F$38,Inventory!$I$2:$I$38,"P3",Inventory!$E$2:$E$38,"West"),0)</f>
        <v>724</v>
      </c>
      <c r="U40" s="233">
        <f>SUMIFS(Inventory!$F$2:$F$38,Inventory!$I$2:$I$38,"P4",Inventory!$E$2:$E$38,"&lt;&gt;West")+IF(UPPER($H40)="YES",SUMIFS(Inventory!$F$2:$F$38,Inventory!$I$2:$I$38,"P4",Inventory!$E$2:$E$38,"West"),0)</f>
        <v>350</v>
      </c>
      <c r="V40" s="233">
        <f>SUMIFS(Inventory!$F$2:$F$38,Inventory!$I$2:$I$38,"P5",Inventory!$E$2:$E$38,"&lt;&gt;West")+IF(UPPER($H40)="YES",SUMIFS(Inventory!$F$2:$F$38,Inventory!$I$2:$I$38,"P5",Inventory!$E$2:$E$38,"West"),0)</f>
        <v>614</v>
      </c>
      <c r="W40" s="233">
        <f t="shared" si="43"/>
        <v>2156</v>
      </c>
      <c r="X40" s="233">
        <f>IF(IFERROR(INDEX(Overrides!$F$292:$L$531,MATCH($A40&amp;$G40,Overrides!$C$292:$C$531,0),1),"")&lt;&gt;"",IFERROR(INDEX(Overrides!$F$292:$L$531,MATCH($A40&amp;$G40,Overrides!$C$292:$C$531,0),1),""),ROUND(P40*Setup!B$77*VLOOKUP($F40,Setup!$A$52:$C$55,3,FALSE()),0))</f>
        <v>0</v>
      </c>
      <c r="Y40" s="233">
        <f>IF(IFERROR(INDEX(Overrides!$F$292:$L$531,MATCH($A40&amp;$G40,Overrides!$C$292:$C$531,0),2),"")&lt;&gt;"",IFERROR(INDEX(Overrides!$F$292:$L$531,MATCH($A40&amp;$G40,Overrides!$C$292:$C$531,0),2),""),ROUND(Q40*Setup!C$77*VLOOKUP($F40,Setup!$A$52:$C$55,3,FALSE()),0))</f>
        <v>0</v>
      </c>
      <c r="Z40" s="233">
        <f>IF(IFERROR(INDEX(Overrides!$F$292:$L$531,MATCH($A40&amp;$G40,Overrides!$C$292:$C$531,0),3),"")&lt;&gt;"",IFERROR(INDEX(Overrides!$F$292:$L$531,MATCH($A40&amp;$G40,Overrides!$C$292:$C$531,0),3),""),ROUND(R40*Setup!D$77*VLOOKUP($F40,Setup!$A$52:$C$55,3,FALSE()),0))</f>
        <v>0</v>
      </c>
      <c r="AA40" s="233">
        <f>IF(IFERROR(INDEX(Overrides!$F$292:$L$531,MATCH($A40&amp;$G40,Overrides!$C$292:$C$531,0),4),"")&lt;&gt;"",IFERROR(INDEX(Overrides!$F$292:$L$531,MATCH($A40&amp;$G40,Overrides!$C$292:$C$531,0),4),""),ROUND(S40*Setup!E$77*VLOOKUP($F40,Setup!$A$52:$C$55,3,FALSE()),0))</f>
        <v>0</v>
      </c>
      <c r="AB40" s="233">
        <f>IF(IFERROR(INDEX(Overrides!$F$292:$L$531,MATCH($A40&amp;$G40,Overrides!$C$292:$C$531,0),5),"")&lt;&gt;"",IFERROR(INDEX(Overrides!$F$292:$L$531,MATCH($A40&amp;$G40,Overrides!$C$292:$C$531,0),5),""),ROUND(T40*Setup!F$77*VLOOKUP($F40,Setup!$A$52:$C$55,3,FALSE()),0))</f>
        <v>0</v>
      </c>
      <c r="AC40" s="233">
        <f>IF(IFERROR(INDEX(Overrides!$F$292:$L$531,MATCH($A40&amp;$G40,Overrides!$C$292:$C$531,0),6),"")&lt;&gt;"",IFERROR(INDEX(Overrides!$F$292:$L$531,MATCH($A40&amp;$G40,Overrides!$C$292:$C$531,0),6),""),ROUND(U40*Setup!G$77*VLOOKUP($F40,Setup!$A$52:$C$55,3,FALSE()),0))</f>
        <v>0</v>
      </c>
      <c r="AD40" s="233">
        <f>IF(IFERROR(INDEX(Overrides!$F$292:$L$531,MATCH($A40&amp;$G40,Overrides!$C$292:$C$531,0),7),"")&lt;&gt;"",IFERROR(INDEX(Overrides!$F$292:$L$531,MATCH($A40&amp;$G40,Overrides!$C$292:$C$531,0),7),""),ROUND(V40*Setup!H$77*VLOOKUP($F40,Setup!$A$52:$C$55,3,FALSE()),0))</f>
        <v>0</v>
      </c>
      <c r="AE40" s="233">
        <f t="shared" si="1"/>
        <v>0</v>
      </c>
      <c r="AF40" s="233">
        <f t="shared" si="2"/>
        <v>17</v>
      </c>
      <c r="AG40" s="233">
        <f t="shared" si="3"/>
        <v>119</v>
      </c>
      <c r="AH40" s="233">
        <f t="shared" si="4"/>
        <v>34</v>
      </c>
      <c r="AI40" s="233">
        <f t="shared" si="5"/>
        <v>298</v>
      </c>
      <c r="AJ40" s="233">
        <f t="shared" si="6"/>
        <v>724</v>
      </c>
      <c r="AK40" s="233">
        <f t="shared" si="7"/>
        <v>350</v>
      </c>
      <c r="AL40" s="233">
        <f t="shared" si="8"/>
        <v>614</v>
      </c>
      <c r="AM40" s="233">
        <f t="shared" si="9"/>
        <v>1542</v>
      </c>
      <c r="AN40" s="234">
        <f t="shared" si="44"/>
        <v>0</v>
      </c>
      <c r="AO40" s="234">
        <f t="shared" si="45"/>
        <v>0</v>
      </c>
      <c r="AP40" s="234">
        <f t="shared" si="46"/>
        <v>0</v>
      </c>
      <c r="AQ40" s="234">
        <f t="shared" si="47"/>
        <v>0</v>
      </c>
      <c r="AR40" s="234">
        <f t="shared" si="48"/>
        <v>0</v>
      </c>
      <c r="AS40" s="234">
        <f t="shared" si="49"/>
        <v>0</v>
      </c>
      <c r="AT40" s="234">
        <f t="shared" si="50"/>
        <v>0</v>
      </c>
      <c r="AU40" s="234">
        <f t="shared" si="17"/>
        <v>0</v>
      </c>
      <c r="AV40" s="167" t="str">
        <f>Setup!I6</f>
        <v>No</v>
      </c>
      <c r="AW40" s="167" t="str">
        <f>Setup!J6</f>
        <v>Yes</v>
      </c>
    </row>
    <row r="41" spans="1:49" ht="15" customHeight="1" x14ac:dyDescent="0.3">
      <c r="A41" s="167">
        <f>Setup!A6</f>
        <v>4</v>
      </c>
      <c r="B41" s="230">
        <f>Setup!B6</f>
        <v>46151</v>
      </c>
      <c r="C41" s="167" t="str">
        <f>Setup!C6</f>
        <v>Saturday</v>
      </c>
      <c r="D41" s="167" t="str">
        <f>Setup!D6</f>
        <v>Richmond Kickers</v>
      </c>
      <c r="E41" s="231">
        <f>Setup!E6</f>
        <v>0.79166666666666696</v>
      </c>
      <c r="F41" s="167" t="str">
        <f>Setup!F6</f>
        <v>C</v>
      </c>
      <c r="G41" s="167" t="s">
        <v>125</v>
      </c>
      <c r="H41" s="167" t="str">
        <f>Setup!H6</f>
        <v>No</v>
      </c>
      <c r="I41" s="232">
        <f>IF(IFERROR(INDEX(Overrides!$F$49:$L$288,MATCH($A41&amp;$G41,Overrides!$C$49:$C$288,0),1),"")&lt;&gt;"",IFERROR(INDEX(Overrides!$F$49:$L$288,MATCH($A41&amp;$G41,Overrides!$C$49:$C$288,0),1),""),IF(IFERROR(INDEX(Overrides!$D$6:$J$45,MATCH($F41&amp;$G41,Overrides!$C$6:$C$45,0),1),"")&lt;&gt;"",IFERROR(INDEX(Overrides!$D$6:$J$45,MATCH($F41&amp;$G41,Overrides!$C$6:$C$45,0),1),""),MROUND(VLOOKUP("P1+",Setup!$A$30:$B$36,2,FALSE())*VLOOKUP($G41,Setup!$A$40:$B$48,2,FALSE())*VLOOKUP($F41,Setup!$A$52:$B$55,2,FALSE()),0.5)))</f>
        <v>0</v>
      </c>
      <c r="J41" s="232">
        <f>IF(IFERROR(INDEX(Overrides!$F$49:$L$288,MATCH($A41&amp;$G41,Overrides!$C$49:$C$288,0),2),"")&lt;&gt;"",IFERROR(INDEX(Overrides!$F$49:$L$288,MATCH($A41&amp;$G41,Overrides!$C$49:$C$288,0),2),""),IF(IFERROR(INDEX(Overrides!$D$6:$J$45,MATCH($F41&amp;$G41,Overrides!$C$6:$C$45,0),2),"")&lt;&gt;"",IFERROR(INDEX(Overrides!$D$6:$J$45,MATCH($F41&amp;$G41,Overrides!$C$6:$C$45,0),2),""),MROUND(VLOOKUP("P1",Setup!$A$30:$B$36,2,FALSE())*VLOOKUP($G41,Setup!$A$40:$B$48,2,FALSE())*VLOOKUP($F41,Setup!$A$52:$B$55,2,FALSE()),0.5)))</f>
        <v>0</v>
      </c>
      <c r="K41" s="232">
        <f>IF(IFERROR(INDEX(Overrides!$F$49:$L$288,MATCH($A41&amp;$G41,Overrides!$C$49:$C$288,0),3),"")&lt;&gt;"",IFERROR(INDEX(Overrides!$F$49:$L$288,MATCH($A41&amp;$G41,Overrides!$C$49:$C$288,0),3),""),IF(IFERROR(INDEX(Overrides!$D$6:$J$45,MATCH($F41&amp;$G41,Overrides!$C$6:$C$45,0),3),"")&lt;&gt;"",IFERROR(INDEX(Overrides!$D$6:$J$45,MATCH($F41&amp;$G41,Overrides!$C$6:$C$45,0),3),""),MROUND(VLOOKUP("P2+",Setup!$A$30:$B$36,2,FALSE())*VLOOKUP($G41,Setup!$A$40:$B$48,2,FALSE())*VLOOKUP($F41,Setup!$A$52:$B$55,2,FALSE()),0.5)))</f>
        <v>0</v>
      </c>
      <c r="L41" s="232">
        <f>IF(IFERROR(INDEX(Overrides!$F$49:$L$288,MATCH($A41&amp;$G41,Overrides!$C$49:$C$288,0),4),"")&lt;&gt;"",IFERROR(INDEX(Overrides!$F$49:$L$288,MATCH($A41&amp;$G41,Overrides!$C$49:$C$288,0),4),""),IF(IFERROR(INDEX(Overrides!$D$6:$J$45,MATCH($F41&amp;$G41,Overrides!$C$6:$C$45,0),4),"")&lt;&gt;"",IFERROR(INDEX(Overrides!$D$6:$J$45,MATCH($F41&amp;$G41,Overrides!$C$6:$C$45,0),4),""),MROUND(VLOOKUP("P2",Setup!$A$30:$B$36,2,FALSE())*VLOOKUP($G41,Setup!$A$40:$B$48,2,FALSE())*VLOOKUP($F41,Setup!$A$52:$B$55,2,FALSE()),0.5)))</f>
        <v>0</v>
      </c>
      <c r="M41" s="232">
        <f>IF(IFERROR(INDEX(Overrides!$F$49:$L$288,MATCH($A41&amp;$G41,Overrides!$C$49:$C$288,0),5),"")&lt;&gt;"",IFERROR(INDEX(Overrides!$F$49:$L$288,MATCH($A41&amp;$G41,Overrides!$C$49:$C$288,0),5),""),IF(IFERROR(INDEX(Overrides!$D$6:$J$45,MATCH($F41&amp;$G41,Overrides!$C$6:$C$45,0),5),"")&lt;&gt;"",IFERROR(INDEX(Overrides!$D$6:$J$45,MATCH($F41&amp;$G41,Overrides!$C$6:$C$45,0),5),""),MROUND(VLOOKUP("P3",Setup!$A$30:$B$36,2,FALSE())*VLOOKUP($G41,Setup!$A$40:$B$48,2,FALSE())*VLOOKUP($F41,Setup!$A$52:$B$55,2,FALSE()),0.5)))</f>
        <v>0</v>
      </c>
      <c r="N41" s="232">
        <f>IF(IFERROR(INDEX(Overrides!$F$49:$L$288,MATCH($A41&amp;$G41,Overrides!$C$49:$C$288,0),6),"")&lt;&gt;"",IFERROR(INDEX(Overrides!$F$49:$L$288,MATCH($A41&amp;$G41,Overrides!$C$49:$C$288,0),6),""),IF(IFERROR(INDEX(Overrides!$D$6:$J$45,MATCH($F41&amp;$G41,Overrides!$C$6:$C$45,0),6),"")&lt;&gt;"",IFERROR(INDEX(Overrides!$D$6:$J$45,MATCH($F41&amp;$G41,Overrides!$C$6:$C$45,0),6),""),MROUND(VLOOKUP("P4",Setup!$A$30:$B$36,2,FALSE())*VLOOKUP($G41,Setup!$A$40:$B$48,2,FALSE())*VLOOKUP($F41,Setup!$A$52:$B$55,2,FALSE()),0.5)))</f>
        <v>0</v>
      </c>
      <c r="O41" s="232">
        <f>IF(IFERROR(INDEX(Overrides!$F$49:$L$288,MATCH($A41&amp;$G41,Overrides!$C$49:$C$288,0),7),"")&lt;&gt;"",IFERROR(INDEX(Overrides!$F$49:$L$288,MATCH($A41&amp;$G41,Overrides!$C$49:$C$288,0),7),""),IF(IFERROR(INDEX(Overrides!$D$6:$J$45,MATCH($F41&amp;$G41,Overrides!$C$6:$C$45,0),7),"")&lt;&gt;"",IFERROR(INDEX(Overrides!$D$6:$J$45,MATCH($F41&amp;$G41,Overrides!$C$6:$C$45,0),7),""),MROUND(VLOOKUP("P5",Setup!$A$30:$B$36,2,FALSE())*VLOOKUP($G41,Setup!$A$40:$B$48,2,FALSE())*VLOOKUP($F41,Setup!$A$52:$B$55,2,FALSE()),0.5)))</f>
        <v>0</v>
      </c>
      <c r="P41" s="233">
        <f>SUMIFS(Inventory!$F$2:$F$38,Inventory!$I$2:$I$38,"P1+",Inventory!$E$2:$E$38,"&lt;&gt;West")+IF(UPPER($H41)="YES",SUMIFS(Inventory!$F$2:$F$38,Inventory!$I$2:$I$38,"P1+",Inventory!$E$2:$E$38,"West"),0)</f>
        <v>17</v>
      </c>
      <c r="Q41" s="233">
        <f>SUMIFS(Inventory!$F$2:$F$38,Inventory!$I$2:$I$38,"P1",Inventory!$E$2:$E$38,"&lt;&gt;West")+IF(UPPER($H41)="YES",SUMIFS(Inventory!$F$2:$F$38,Inventory!$I$2:$I$38,"P1",Inventory!$E$2:$E$38,"West"),0)</f>
        <v>119</v>
      </c>
      <c r="R41" s="233">
        <f>SUMIFS(Inventory!$F$2:$F$38,Inventory!$I$2:$I$38,"P2+",Inventory!$E$2:$E$38,"&lt;&gt;West")+IF(UPPER($H41)="YES",SUMIFS(Inventory!$F$2:$F$38,Inventory!$I$2:$I$38,"P2+",Inventory!$E$2:$E$38,"West"),0)</f>
        <v>34</v>
      </c>
      <c r="S41" s="233">
        <f>SUMIFS(Inventory!$F$2:$F$38,Inventory!$I$2:$I$38,"P2",Inventory!$E$2:$E$38,"&lt;&gt;West")+IF(UPPER($H41)="YES",SUMIFS(Inventory!$F$2:$F$38,Inventory!$I$2:$I$38,"P2",Inventory!$E$2:$E$38,"West"),0)</f>
        <v>298</v>
      </c>
      <c r="T41" s="233">
        <f>SUMIFS(Inventory!$F$2:$F$38,Inventory!$I$2:$I$38,"P3",Inventory!$E$2:$E$38,"&lt;&gt;West")+IF(UPPER($H41)="YES",SUMIFS(Inventory!$F$2:$F$38,Inventory!$I$2:$I$38,"P3",Inventory!$E$2:$E$38,"West"),0)</f>
        <v>724</v>
      </c>
      <c r="U41" s="233">
        <f>SUMIFS(Inventory!$F$2:$F$38,Inventory!$I$2:$I$38,"P4",Inventory!$E$2:$E$38,"&lt;&gt;West")+IF(UPPER($H41)="YES",SUMIFS(Inventory!$F$2:$F$38,Inventory!$I$2:$I$38,"P4",Inventory!$E$2:$E$38,"West"),0)</f>
        <v>350</v>
      </c>
      <c r="V41" s="233">
        <f>SUMIFS(Inventory!$F$2:$F$38,Inventory!$I$2:$I$38,"P5",Inventory!$E$2:$E$38,"&lt;&gt;West")+IF(UPPER($H41)="YES",SUMIFS(Inventory!$F$2:$F$38,Inventory!$I$2:$I$38,"P5",Inventory!$E$2:$E$38,"West"),0)</f>
        <v>614</v>
      </c>
      <c r="W41" s="233">
        <f t="shared" si="43"/>
        <v>2156</v>
      </c>
      <c r="X41" s="233">
        <f>IF(IFERROR(INDEX(Overrides!$F$292:$L$531,MATCH($A41&amp;$G41,Overrides!$C$292:$C$531,0),1),"")&lt;&gt;"",IFERROR(INDEX(Overrides!$F$292:$L$531,MATCH($A41&amp;$G41,Overrides!$C$292:$C$531,0),1),""),ROUND(P41*Setup!B$78*VLOOKUP($F41,Setup!$A$52:$C$55,3,FALSE()),0))</f>
        <v>0</v>
      </c>
      <c r="Y41" s="233">
        <f>IF(IFERROR(INDEX(Overrides!$F$292:$L$531,MATCH($A41&amp;$G41,Overrides!$C$292:$C$531,0),2),"")&lt;&gt;"",IFERROR(INDEX(Overrides!$F$292:$L$531,MATCH($A41&amp;$G41,Overrides!$C$292:$C$531,0),2),""),ROUND(Q41*Setup!C$78*VLOOKUP($F41,Setup!$A$52:$C$55,3,FALSE()),0))</f>
        <v>0</v>
      </c>
      <c r="Z41" s="233">
        <f>IF(IFERROR(INDEX(Overrides!$F$292:$L$531,MATCH($A41&amp;$G41,Overrides!$C$292:$C$531,0),3),"")&lt;&gt;"",IFERROR(INDEX(Overrides!$F$292:$L$531,MATCH($A41&amp;$G41,Overrides!$C$292:$C$531,0),3),""),ROUND(R41*Setup!D$78*VLOOKUP($F41,Setup!$A$52:$C$55,3,FALSE()),0))</f>
        <v>0</v>
      </c>
      <c r="AA41" s="233">
        <f>IF(IFERROR(INDEX(Overrides!$F$292:$L$531,MATCH($A41&amp;$G41,Overrides!$C$292:$C$531,0),4),"")&lt;&gt;"",IFERROR(INDEX(Overrides!$F$292:$L$531,MATCH($A41&amp;$G41,Overrides!$C$292:$C$531,0),4),""),ROUND(S41*Setup!E$78*VLOOKUP($F41,Setup!$A$52:$C$55,3,FALSE()),0))</f>
        <v>0</v>
      </c>
      <c r="AB41" s="233">
        <f>IF(IFERROR(INDEX(Overrides!$F$292:$L$531,MATCH($A41&amp;$G41,Overrides!$C$292:$C$531,0),5),"")&lt;&gt;"",IFERROR(INDEX(Overrides!$F$292:$L$531,MATCH($A41&amp;$G41,Overrides!$C$292:$C$531,0),5),""),ROUND(T41*Setup!F$78*VLOOKUP($F41,Setup!$A$52:$C$55,3,FALSE()),0))</f>
        <v>0</v>
      </c>
      <c r="AC41" s="233">
        <f>IF(IFERROR(INDEX(Overrides!$F$292:$L$531,MATCH($A41&amp;$G41,Overrides!$C$292:$C$531,0),6),"")&lt;&gt;"",IFERROR(INDEX(Overrides!$F$292:$L$531,MATCH($A41&amp;$G41,Overrides!$C$292:$C$531,0),6),""),ROUND(U41*Setup!G$78*VLOOKUP($F41,Setup!$A$52:$C$55,3,FALSE()),0))</f>
        <v>0</v>
      </c>
      <c r="AD41" s="233">
        <f>IF(IFERROR(INDEX(Overrides!$F$292:$L$531,MATCH($A41&amp;$G41,Overrides!$C$292:$C$531,0),7),"")&lt;&gt;"",IFERROR(INDEX(Overrides!$F$292:$L$531,MATCH($A41&amp;$G41,Overrides!$C$292:$C$531,0),7),""),ROUND(V41*Setup!H$78*VLOOKUP($F41,Setup!$A$52:$C$55,3,FALSE()),0))</f>
        <v>0</v>
      </c>
      <c r="AE41" s="233">
        <f t="shared" si="1"/>
        <v>0</v>
      </c>
      <c r="AF41" s="233">
        <f t="shared" si="2"/>
        <v>17</v>
      </c>
      <c r="AG41" s="233">
        <f t="shared" si="3"/>
        <v>119</v>
      </c>
      <c r="AH41" s="233">
        <f t="shared" si="4"/>
        <v>34</v>
      </c>
      <c r="AI41" s="233">
        <f t="shared" si="5"/>
        <v>298</v>
      </c>
      <c r="AJ41" s="233">
        <f t="shared" si="6"/>
        <v>724</v>
      </c>
      <c r="AK41" s="233">
        <f t="shared" si="7"/>
        <v>350</v>
      </c>
      <c r="AL41" s="233">
        <f t="shared" si="8"/>
        <v>614</v>
      </c>
      <c r="AM41" s="233">
        <f t="shared" si="9"/>
        <v>1542</v>
      </c>
      <c r="AN41" s="234">
        <f t="shared" si="44"/>
        <v>0</v>
      </c>
      <c r="AO41" s="234">
        <f t="shared" si="45"/>
        <v>0</v>
      </c>
      <c r="AP41" s="234">
        <f t="shared" si="46"/>
        <v>0</v>
      </c>
      <c r="AQ41" s="234">
        <f t="shared" si="47"/>
        <v>0</v>
      </c>
      <c r="AR41" s="234">
        <f t="shared" si="48"/>
        <v>0</v>
      </c>
      <c r="AS41" s="234">
        <f t="shared" si="49"/>
        <v>0</v>
      </c>
      <c r="AT41" s="234">
        <f t="shared" si="50"/>
        <v>0</v>
      </c>
      <c r="AU41" s="234">
        <f t="shared" si="17"/>
        <v>0</v>
      </c>
      <c r="AV41" s="167" t="str">
        <f>Setup!I6</f>
        <v>No</v>
      </c>
      <c r="AW41" s="167" t="str">
        <f>Setup!J6</f>
        <v>Yes</v>
      </c>
    </row>
    <row r="42" spans="1:49" ht="15" customHeight="1" x14ac:dyDescent="0.3">
      <c r="A42" s="235">
        <f>Setup!A6</f>
        <v>4</v>
      </c>
      <c r="B42" s="236">
        <f>Setup!B6</f>
        <v>46151</v>
      </c>
      <c r="C42" s="235" t="str">
        <f>Setup!C6</f>
        <v>Saturday</v>
      </c>
      <c r="D42" s="235" t="str">
        <f>Setup!D6</f>
        <v>Richmond Kickers</v>
      </c>
      <c r="E42" s="237">
        <f>Setup!E6</f>
        <v>0.79166666666666696</v>
      </c>
      <c r="F42" s="235" t="str">
        <f>Setup!F6</f>
        <v>C</v>
      </c>
      <c r="G42" s="238" t="s">
        <v>151</v>
      </c>
      <c r="H42" s="235" t="str">
        <f>Setup!H6</f>
        <v>No</v>
      </c>
      <c r="I42" s="235" t="s">
        <v>39</v>
      </c>
      <c r="J42" s="235" t="s">
        <v>39</v>
      </c>
      <c r="K42" s="235" t="s">
        <v>39</v>
      </c>
      <c r="L42" s="235" t="s">
        <v>39</v>
      </c>
      <c r="M42" s="235" t="s">
        <v>39</v>
      </c>
      <c r="N42" s="235" t="s">
        <v>39</v>
      </c>
      <c r="O42" s="235" t="s">
        <v>39</v>
      </c>
      <c r="P42" s="239">
        <f t="shared" ref="P42:W42" si="51">P33</f>
        <v>17</v>
      </c>
      <c r="Q42" s="239">
        <f t="shared" si="51"/>
        <v>119</v>
      </c>
      <c r="R42" s="239">
        <f t="shared" si="51"/>
        <v>34</v>
      </c>
      <c r="S42" s="239">
        <f t="shared" si="51"/>
        <v>298</v>
      </c>
      <c r="T42" s="239">
        <f t="shared" si="51"/>
        <v>724</v>
      </c>
      <c r="U42" s="239">
        <f t="shared" si="51"/>
        <v>350</v>
      </c>
      <c r="V42" s="239">
        <f t="shared" si="51"/>
        <v>614</v>
      </c>
      <c r="W42" s="239">
        <f t="shared" si="51"/>
        <v>2156</v>
      </c>
      <c r="X42" s="239">
        <f t="shared" ref="X42:AD42" si="52">SUM(X33:X41)</f>
        <v>17</v>
      </c>
      <c r="Y42" s="239">
        <f t="shared" si="52"/>
        <v>88</v>
      </c>
      <c r="Z42" s="239">
        <f t="shared" si="52"/>
        <v>34</v>
      </c>
      <c r="AA42" s="239">
        <f t="shared" si="52"/>
        <v>215</v>
      </c>
      <c r="AB42" s="239">
        <f t="shared" si="52"/>
        <v>534</v>
      </c>
      <c r="AC42" s="239">
        <f t="shared" si="52"/>
        <v>246</v>
      </c>
      <c r="AD42" s="239">
        <f t="shared" si="52"/>
        <v>443</v>
      </c>
      <c r="AE42" s="239">
        <f t="shared" si="1"/>
        <v>1577</v>
      </c>
      <c r="AF42" s="239">
        <f t="shared" si="2"/>
        <v>0</v>
      </c>
      <c r="AG42" s="239">
        <f t="shared" si="3"/>
        <v>31</v>
      </c>
      <c r="AH42" s="239">
        <f t="shared" si="4"/>
        <v>0</v>
      </c>
      <c r="AI42" s="239">
        <f t="shared" si="5"/>
        <v>83</v>
      </c>
      <c r="AJ42" s="239">
        <f t="shared" si="6"/>
        <v>190</v>
      </c>
      <c r="AK42" s="239">
        <f t="shared" si="7"/>
        <v>104</v>
      </c>
      <c r="AL42" s="239">
        <f t="shared" si="8"/>
        <v>171</v>
      </c>
      <c r="AM42" s="239">
        <f t="shared" si="9"/>
        <v>1985</v>
      </c>
      <c r="AN42" s="240">
        <f t="shared" ref="AN42:AT42" si="53">SUM(AN33:AN41)</f>
        <v>1105</v>
      </c>
      <c r="AO42" s="240">
        <f t="shared" si="53"/>
        <v>4894</v>
      </c>
      <c r="AP42" s="240">
        <f t="shared" si="53"/>
        <v>1666</v>
      </c>
      <c r="AQ42" s="240">
        <f t="shared" si="53"/>
        <v>8328</v>
      </c>
      <c r="AR42" s="240">
        <f t="shared" si="53"/>
        <v>12048</v>
      </c>
      <c r="AS42" s="240">
        <f t="shared" si="53"/>
        <v>3621</v>
      </c>
      <c r="AT42" s="240">
        <f t="shared" si="53"/>
        <v>5136</v>
      </c>
      <c r="AU42" s="240">
        <f t="shared" si="17"/>
        <v>36798</v>
      </c>
      <c r="AV42" s="235" t="str">
        <f>Setup!I6</f>
        <v>No</v>
      </c>
      <c r="AW42" s="235" t="str">
        <f>Setup!J6</f>
        <v>Yes</v>
      </c>
    </row>
    <row r="43" spans="1:49" ht="15" customHeight="1" x14ac:dyDescent="0.3">
      <c r="A43" s="167">
        <f>Setup!A7</f>
        <v>5</v>
      </c>
      <c r="B43" s="230">
        <f>Setup!B7</f>
        <v>46176</v>
      </c>
      <c r="C43" s="167" t="str">
        <f>Setup!C7</f>
        <v>Wednesday</v>
      </c>
      <c r="D43" s="167" t="str">
        <f>Setup!D7</f>
        <v>Forward Madison FC</v>
      </c>
      <c r="E43" s="231">
        <f>Setup!E7</f>
        <v>0.79166666666666696</v>
      </c>
      <c r="F43" s="167" t="str">
        <f>Setup!F7</f>
        <v>A</v>
      </c>
      <c r="G43" s="167" t="s">
        <v>110</v>
      </c>
      <c r="H43" s="167" t="str">
        <f>Setup!H7</f>
        <v>Yes</v>
      </c>
      <c r="I43" s="232">
        <f>IF(IFERROR(INDEX(Overrides!$F$49:$L$288,MATCH($A43&amp;$G43,Overrides!$C$49:$C$288,0),1),"")&lt;&gt;"",IFERROR(INDEX(Overrides!$F$49:$L$288,MATCH($A43&amp;$G43,Overrides!$C$49:$C$288,0),1),""),IF(IFERROR(INDEX(Overrides!$D$6:$J$45,MATCH($F43&amp;$G43,Overrides!$C$6:$C$45,0),1),"")&lt;&gt;"",IFERROR(INDEX(Overrides!$D$6:$J$45,MATCH($F43&amp;$G43,Overrides!$C$6:$C$45,0),1),""),MROUND(VLOOKUP("P1+",Setup!$A$30:$B$36,2,FALSE())*VLOOKUP($G43,Setup!$A$40:$B$48,2,FALSE()),0.5)))</f>
        <v>65</v>
      </c>
      <c r="J43" s="232">
        <f>IF(IFERROR(INDEX(Overrides!$F$49:$L$288,MATCH($A43&amp;$G43,Overrides!$C$49:$C$288,0),2),"")&lt;&gt;"",IFERROR(INDEX(Overrides!$F$49:$L$288,MATCH($A43&amp;$G43,Overrides!$C$49:$C$288,0),2),""),IF(IFERROR(INDEX(Overrides!$D$6:$J$45,MATCH($F43&amp;$G43,Overrides!$C$6:$C$45,0),2),"")&lt;&gt;"",IFERROR(INDEX(Overrides!$D$6:$J$45,MATCH($F43&amp;$G43,Overrides!$C$6:$C$45,0),2),""),MROUND(VLOOKUP("P1",Setup!$A$30:$B$36,2,FALSE())*VLOOKUP($G43,Setup!$A$40:$B$48,2,FALSE()),0.5)))</f>
        <v>55</v>
      </c>
      <c r="K43" s="232">
        <f>IF(IFERROR(INDEX(Overrides!$F$49:$L$288,MATCH($A43&amp;$G43,Overrides!$C$49:$C$288,0),3),"")&lt;&gt;"",IFERROR(INDEX(Overrides!$F$49:$L$288,MATCH($A43&amp;$G43,Overrides!$C$49:$C$288,0),3),""),IF(IFERROR(INDEX(Overrides!$D$6:$J$45,MATCH($F43&amp;$G43,Overrides!$C$6:$C$45,0),3),"")&lt;&gt;"",IFERROR(INDEX(Overrides!$D$6:$J$45,MATCH($F43&amp;$G43,Overrides!$C$6:$C$45,0),3),""),MROUND(VLOOKUP("P2+",Setup!$A$30:$B$36,2,FALSE())*VLOOKUP($G43,Setup!$A$40:$B$48,2,FALSE()),0.5)))</f>
        <v>49</v>
      </c>
      <c r="L43" s="232">
        <f>IF(IFERROR(INDEX(Overrides!$F$49:$L$288,MATCH($A43&amp;$G43,Overrides!$C$49:$C$288,0),4),"")&lt;&gt;"",IFERROR(INDEX(Overrides!$F$49:$L$288,MATCH($A43&amp;$G43,Overrides!$C$49:$C$288,0),4),""),IF(IFERROR(INDEX(Overrides!$D$6:$J$45,MATCH($F43&amp;$G43,Overrides!$C$6:$C$45,0),4),"")&lt;&gt;"",IFERROR(INDEX(Overrides!$D$6:$J$45,MATCH($F43&amp;$G43,Overrides!$C$6:$C$45,0),4),""),MROUND(VLOOKUP("P2",Setup!$A$30:$B$36,2,FALSE())*VLOOKUP($G43,Setup!$A$40:$B$48,2,FALSE()),0.5)))</f>
        <v>39</v>
      </c>
      <c r="M43" s="232">
        <f>IF(IFERROR(INDEX(Overrides!$F$49:$L$288,MATCH($A43&amp;$G43,Overrides!$C$49:$C$288,0),5),"")&lt;&gt;"",IFERROR(INDEX(Overrides!$F$49:$L$288,MATCH($A43&amp;$G43,Overrides!$C$49:$C$288,0),5),""),IF(IFERROR(INDEX(Overrides!$D$6:$J$45,MATCH($F43&amp;$G43,Overrides!$C$6:$C$45,0),5),"")&lt;&gt;"",IFERROR(INDEX(Overrides!$D$6:$J$45,MATCH($F43&amp;$G43,Overrides!$C$6:$C$45,0),5),""),MROUND(VLOOKUP("P3",Setup!$A$30:$B$36,2,FALSE())*VLOOKUP($G43,Setup!$A$40:$B$48,2,FALSE()),0.5)))</f>
        <v>23</v>
      </c>
      <c r="N43" s="232">
        <f>IF(IFERROR(INDEX(Overrides!$F$49:$L$288,MATCH($A43&amp;$G43,Overrides!$C$49:$C$288,0),6),"")&lt;&gt;"",IFERROR(INDEX(Overrides!$F$49:$L$288,MATCH($A43&amp;$G43,Overrides!$C$49:$C$288,0),6),""),IF(IFERROR(INDEX(Overrides!$D$6:$J$45,MATCH($F43&amp;$G43,Overrides!$C$6:$C$45,0),6),"")&lt;&gt;"",IFERROR(INDEX(Overrides!$D$6:$J$45,MATCH($F43&amp;$G43,Overrides!$C$6:$C$45,0),6),""),MROUND(VLOOKUP("P4",Setup!$A$30:$B$36,2,FALSE())*VLOOKUP($G43,Setup!$A$40:$B$48,2,FALSE()),0.5)))</f>
        <v>15</v>
      </c>
      <c r="O43" s="232">
        <f>IF(IFERROR(INDEX(Overrides!$F$49:$L$288,MATCH($A43&amp;$G43,Overrides!$C$49:$C$288,0),7),"")&lt;&gt;"",IFERROR(INDEX(Overrides!$F$49:$L$288,MATCH($A43&amp;$G43,Overrides!$C$49:$C$288,0),7),""),IF(IFERROR(INDEX(Overrides!$D$6:$J$45,MATCH($F43&amp;$G43,Overrides!$C$6:$C$45,0),7),"")&lt;&gt;"",IFERROR(INDEX(Overrides!$D$6:$J$45,MATCH($F43&amp;$G43,Overrides!$C$6:$C$45,0),7),""),MROUND(VLOOKUP("P5",Setup!$A$30:$B$36,2,FALSE())*VLOOKUP($G43,Setup!$A$40:$B$48,2,FALSE()),0.5)))</f>
        <v>12</v>
      </c>
      <c r="P43" s="233">
        <f>SUMIFS(Inventory!$F$2:$F$38,Inventory!$I$2:$I$38,"P1+",Inventory!$E$2:$E$38,"&lt;&gt;West")+IF(UPPER($H43)="YES",SUMIFS(Inventory!$F$2:$F$38,Inventory!$I$2:$I$38,"P1+",Inventory!$E$2:$E$38,"West"),0)</f>
        <v>68</v>
      </c>
      <c r="Q43" s="233">
        <f>SUMIFS(Inventory!$F$2:$F$38,Inventory!$I$2:$I$38,"P1",Inventory!$E$2:$E$38,"&lt;&gt;West")+IF(UPPER($H43)="YES",SUMIFS(Inventory!$F$2:$F$38,Inventory!$I$2:$I$38,"P1",Inventory!$E$2:$E$38,"West"),0)</f>
        <v>422</v>
      </c>
      <c r="R43" s="233">
        <f>SUMIFS(Inventory!$F$2:$F$38,Inventory!$I$2:$I$38,"P2+",Inventory!$E$2:$E$38,"&lt;&gt;West")+IF(UPPER($H43)="YES",SUMIFS(Inventory!$F$2:$F$38,Inventory!$I$2:$I$38,"P2+",Inventory!$E$2:$E$38,"West"),0)</f>
        <v>70</v>
      </c>
      <c r="S43" s="233">
        <f>SUMIFS(Inventory!$F$2:$F$38,Inventory!$I$2:$I$38,"P2",Inventory!$E$2:$E$38,"&lt;&gt;West")+IF(UPPER($H43)="YES",SUMIFS(Inventory!$F$2:$F$38,Inventory!$I$2:$I$38,"P2",Inventory!$E$2:$E$38,"West"),0)</f>
        <v>658</v>
      </c>
      <c r="T43" s="233">
        <f>SUMIFS(Inventory!$F$2:$F$38,Inventory!$I$2:$I$38,"P3",Inventory!$E$2:$E$38,"&lt;&gt;West")+IF(UPPER($H43)="YES",SUMIFS(Inventory!$F$2:$F$38,Inventory!$I$2:$I$38,"P3",Inventory!$E$2:$E$38,"West"),0)</f>
        <v>1120</v>
      </c>
      <c r="U43" s="233">
        <f>SUMIFS(Inventory!$F$2:$F$38,Inventory!$I$2:$I$38,"P4",Inventory!$E$2:$E$38,"&lt;&gt;West")+IF(UPPER($H43)="YES",SUMIFS(Inventory!$F$2:$F$38,Inventory!$I$2:$I$38,"P4",Inventory!$E$2:$E$38,"West"),0)</f>
        <v>746</v>
      </c>
      <c r="V43" s="233">
        <f>SUMIFS(Inventory!$F$2:$F$38,Inventory!$I$2:$I$38,"P5",Inventory!$E$2:$E$38,"&lt;&gt;West")+IF(UPPER($H43)="YES",SUMIFS(Inventory!$F$2:$F$38,Inventory!$I$2:$I$38,"P5",Inventory!$E$2:$E$38,"West"),0)</f>
        <v>922</v>
      </c>
      <c r="W43" s="233">
        <f t="shared" ref="W43:W51" si="54">SUM(P43:V43)</f>
        <v>4006</v>
      </c>
      <c r="X43" s="233">
        <f>IF(IFERROR(INDEX(Overrides!$F$292:$L$531,MATCH($A43&amp;$G43,Overrides!$C$292:$C$531,0),1),"")&lt;&gt;"",IFERROR(INDEX(Overrides!$F$292:$L$531,MATCH($A43&amp;$G43,Overrides!$C$292:$C$531,0),1),""),ROUND(P43*Setup!B$70,0))</f>
        <v>68</v>
      </c>
      <c r="Y43" s="233">
        <f>IF(IFERROR(INDEX(Overrides!$F$292:$L$531,MATCH($A43&amp;$G43,Overrides!$C$292:$C$531,0),2),"")&lt;&gt;"",IFERROR(INDEX(Overrides!$F$292:$L$531,MATCH($A43&amp;$G43,Overrides!$C$292:$C$531,0),2),""),ROUND(Q43*Setup!C$70,0))</f>
        <v>106</v>
      </c>
      <c r="Z43" s="233">
        <f>IF(IFERROR(INDEX(Overrides!$F$292:$L$531,MATCH($A43&amp;$G43,Overrides!$C$292:$C$531,0),3),"")&lt;&gt;"",IFERROR(INDEX(Overrides!$F$292:$L$531,MATCH($A43&amp;$G43,Overrides!$C$292:$C$531,0),3),""),ROUND(R43*Setup!D$70,0))</f>
        <v>70</v>
      </c>
      <c r="AA43" s="233">
        <f>IF(IFERROR(INDEX(Overrides!$F$292:$L$531,MATCH($A43&amp;$G43,Overrides!$C$292:$C$531,0),4),"")&lt;&gt;"",IFERROR(INDEX(Overrides!$F$292:$L$531,MATCH($A43&amp;$G43,Overrides!$C$292:$C$531,0),4),""),ROUND(S43*Setup!E$70,0))</f>
        <v>132</v>
      </c>
      <c r="AB43" s="233">
        <f>IF(IFERROR(INDEX(Overrides!$F$292:$L$531,MATCH($A43&amp;$G43,Overrides!$C$292:$C$531,0),5),"")&lt;&gt;"",IFERROR(INDEX(Overrides!$F$292:$L$531,MATCH($A43&amp;$G43,Overrides!$C$292:$C$531,0),5),""),ROUND(T43*Setup!F$70,0))</f>
        <v>280</v>
      </c>
      <c r="AC43" s="233">
        <f>IF(IFERROR(INDEX(Overrides!$F$292:$L$531,MATCH($A43&amp;$G43,Overrides!$C$292:$C$531,0),6),"")&lt;&gt;"",IFERROR(INDEX(Overrides!$F$292:$L$531,MATCH($A43&amp;$G43,Overrides!$C$292:$C$531,0),6),""),ROUND(U43*Setup!G$70,0))</f>
        <v>112</v>
      </c>
      <c r="AD43" s="233">
        <f>IF(IFERROR(INDEX(Overrides!$F$292:$L$531,MATCH($A43&amp;$G43,Overrides!$C$292:$C$531,0),7),"")&lt;&gt;"",IFERROR(INDEX(Overrides!$F$292:$L$531,MATCH($A43&amp;$G43,Overrides!$C$292:$C$531,0),7),""),ROUND(V43*Setup!H$70,0))</f>
        <v>184</v>
      </c>
      <c r="AE43" s="233">
        <f t="shared" si="1"/>
        <v>952</v>
      </c>
      <c r="AF43" s="233">
        <f t="shared" si="2"/>
        <v>0</v>
      </c>
      <c r="AG43" s="233">
        <f t="shared" si="3"/>
        <v>316</v>
      </c>
      <c r="AH43" s="233">
        <f t="shared" si="4"/>
        <v>0</v>
      </c>
      <c r="AI43" s="233">
        <f t="shared" si="5"/>
        <v>526</v>
      </c>
      <c r="AJ43" s="233">
        <f t="shared" si="6"/>
        <v>840</v>
      </c>
      <c r="AK43" s="233">
        <f t="shared" si="7"/>
        <v>634</v>
      </c>
      <c r="AL43" s="233">
        <f t="shared" si="8"/>
        <v>738</v>
      </c>
      <c r="AM43" s="233">
        <f t="shared" si="9"/>
        <v>3268</v>
      </c>
      <c r="AN43" s="234">
        <f t="shared" ref="AN43:AN51" si="55">I43*X43</f>
        <v>4420</v>
      </c>
      <c r="AO43" s="234">
        <f t="shared" ref="AO43:AO51" si="56">J43*Y43</f>
        <v>5830</v>
      </c>
      <c r="AP43" s="234">
        <f t="shared" ref="AP43:AP51" si="57">K43*Z43</f>
        <v>3430</v>
      </c>
      <c r="AQ43" s="234">
        <f t="shared" ref="AQ43:AQ51" si="58">L43*AA43</f>
        <v>5148</v>
      </c>
      <c r="AR43" s="234">
        <f t="shared" ref="AR43:AR51" si="59">M43*AB43</f>
        <v>6440</v>
      </c>
      <c r="AS43" s="234">
        <f t="shared" ref="AS43:AS51" si="60">N43*AC43</f>
        <v>1680</v>
      </c>
      <c r="AT43" s="234">
        <f t="shared" ref="AT43:AT51" si="61">O43*AD43</f>
        <v>2208</v>
      </c>
      <c r="AU43" s="234">
        <f t="shared" si="17"/>
        <v>29156</v>
      </c>
      <c r="AV43" s="167" t="str">
        <f>Setup!I7</f>
        <v>Yes</v>
      </c>
      <c r="AW43" s="167" t="str">
        <f>Setup!J7</f>
        <v>Yes</v>
      </c>
    </row>
    <row r="44" spans="1:49" ht="15" customHeight="1" x14ac:dyDescent="0.3">
      <c r="A44" s="167">
        <f>Setup!A7</f>
        <v>5</v>
      </c>
      <c r="B44" s="230">
        <f>Setup!B7</f>
        <v>46176</v>
      </c>
      <c r="C44" s="167" t="str">
        <f>Setup!C7</f>
        <v>Wednesday</v>
      </c>
      <c r="D44" s="167" t="str">
        <f>Setup!D7</f>
        <v>Forward Madison FC</v>
      </c>
      <c r="E44" s="231">
        <f>Setup!E7</f>
        <v>0.79166666666666696</v>
      </c>
      <c r="F44" s="167" t="str">
        <f>Setup!F7</f>
        <v>A</v>
      </c>
      <c r="G44" s="167" t="s">
        <v>47</v>
      </c>
      <c r="H44" s="167" t="str">
        <f>Setup!H7</f>
        <v>Yes</v>
      </c>
      <c r="I44" s="232">
        <f>IF(IFERROR(INDEX(Overrides!$F$49:$L$288,MATCH($A44&amp;$G44,Overrides!$C$49:$C$288,0),1),"")&lt;&gt;"",IFERROR(INDEX(Overrides!$F$49:$L$288,MATCH($A44&amp;$G44,Overrides!$C$49:$C$288,0),1),""),IF(IFERROR(INDEX(Overrides!$D$6:$J$45,MATCH($F44&amp;$G44,Overrides!$C$6:$C$45,0),1),"")&lt;&gt;"",IFERROR(INDEX(Overrides!$D$6:$J$45,MATCH($F44&amp;$G44,Overrides!$C$6:$C$45,0),1),""),MROUND(VLOOKUP("P1+",Setup!$A$30:$B$36,2,FALSE())*VLOOKUP($G44,Setup!$A$40:$B$48,2,FALSE())*VLOOKUP($F44,Setup!$A$52:$B$55,2,FALSE()),0.5)))</f>
        <v>78.5</v>
      </c>
      <c r="J44" s="232">
        <f>IF(IFERROR(INDEX(Overrides!$F$49:$L$288,MATCH($A44&amp;$G44,Overrides!$C$49:$C$288,0),2),"")&lt;&gt;"",IFERROR(INDEX(Overrides!$F$49:$L$288,MATCH($A44&amp;$G44,Overrides!$C$49:$C$288,0),2),""),IF(IFERROR(INDEX(Overrides!$D$6:$J$45,MATCH($F44&amp;$G44,Overrides!$C$6:$C$45,0),2),"")&lt;&gt;"",IFERROR(INDEX(Overrides!$D$6:$J$45,MATCH($F44&amp;$G44,Overrides!$C$6:$C$45,0),2),""),MROUND(VLOOKUP("P1",Setup!$A$30:$B$36,2,FALSE())*VLOOKUP($G44,Setup!$A$40:$B$48,2,FALSE())*VLOOKUP($F44,Setup!$A$52:$B$55,2,FALSE()),0.5)))</f>
        <v>66.5</v>
      </c>
      <c r="K44" s="232">
        <f>IF(IFERROR(INDEX(Overrides!$F$49:$L$288,MATCH($A44&amp;$G44,Overrides!$C$49:$C$288,0),3),"")&lt;&gt;"",IFERROR(INDEX(Overrides!$F$49:$L$288,MATCH($A44&amp;$G44,Overrides!$C$49:$C$288,0),3),""),IF(IFERROR(INDEX(Overrides!$D$6:$J$45,MATCH($F44&amp;$G44,Overrides!$C$6:$C$45,0),3),"")&lt;&gt;"",IFERROR(INDEX(Overrides!$D$6:$J$45,MATCH($F44&amp;$G44,Overrides!$C$6:$C$45,0),3),""),MROUND(VLOOKUP("P2+",Setup!$A$30:$B$36,2,FALSE())*VLOOKUP($G44,Setup!$A$40:$B$48,2,FALSE())*VLOOKUP($F44,Setup!$A$52:$B$55,2,FALSE()),0.5)))</f>
        <v>59</v>
      </c>
      <c r="L44" s="232">
        <f>IF(IFERROR(INDEX(Overrides!$F$49:$L$288,MATCH($A44&amp;$G44,Overrides!$C$49:$C$288,0),4),"")&lt;&gt;"",IFERROR(INDEX(Overrides!$F$49:$L$288,MATCH($A44&amp;$G44,Overrides!$C$49:$C$288,0),4),""),IF(IFERROR(INDEX(Overrides!$D$6:$J$45,MATCH($F44&amp;$G44,Overrides!$C$6:$C$45,0),4),"")&lt;&gt;"",IFERROR(INDEX(Overrides!$D$6:$J$45,MATCH($F44&amp;$G44,Overrides!$C$6:$C$45,0),4),""),MROUND(VLOOKUP("P2",Setup!$A$30:$B$36,2,FALSE())*VLOOKUP($G44,Setup!$A$40:$B$48,2,FALSE())*VLOOKUP($F44,Setup!$A$52:$B$55,2,FALSE()),0.5)))</f>
        <v>47</v>
      </c>
      <c r="M44" s="232">
        <f>IF(IFERROR(INDEX(Overrides!$F$49:$L$288,MATCH($A44&amp;$G44,Overrides!$C$49:$C$288,0),5),"")&lt;&gt;"",IFERROR(INDEX(Overrides!$F$49:$L$288,MATCH($A44&amp;$G44,Overrides!$C$49:$C$288,0),5),""),IF(IFERROR(INDEX(Overrides!$D$6:$J$45,MATCH($F44&amp;$G44,Overrides!$C$6:$C$45,0),5),"")&lt;&gt;"",IFERROR(INDEX(Overrides!$D$6:$J$45,MATCH($F44&amp;$G44,Overrides!$C$6:$C$45,0),5),""),MROUND(VLOOKUP("P3",Setup!$A$30:$B$36,2,FALSE())*VLOOKUP($G44,Setup!$A$40:$B$48,2,FALSE())*VLOOKUP($F44,Setup!$A$52:$B$55,2,FALSE()),0.5)))</f>
        <v>28</v>
      </c>
      <c r="N44" s="232">
        <f>IF(IFERROR(INDEX(Overrides!$F$49:$L$288,MATCH($A44&amp;$G44,Overrides!$C$49:$C$288,0),6),"")&lt;&gt;"",IFERROR(INDEX(Overrides!$F$49:$L$288,MATCH($A44&amp;$G44,Overrides!$C$49:$C$288,0),6),""),IF(IFERROR(INDEX(Overrides!$D$6:$J$45,MATCH($F44&amp;$G44,Overrides!$C$6:$C$45,0),6),"")&lt;&gt;"",IFERROR(INDEX(Overrides!$D$6:$J$45,MATCH($F44&amp;$G44,Overrides!$C$6:$C$45,0),6),""),MROUND(VLOOKUP("P4",Setup!$A$30:$B$36,2,FALSE())*VLOOKUP($G44,Setup!$A$40:$B$48,2,FALSE())*VLOOKUP($F44,Setup!$A$52:$B$55,2,FALSE()),0.5)))</f>
        <v>18</v>
      </c>
      <c r="O44" s="232">
        <f>IF(IFERROR(INDEX(Overrides!$F$49:$L$288,MATCH($A44&amp;$G44,Overrides!$C$49:$C$288,0),7),"")&lt;&gt;"",IFERROR(INDEX(Overrides!$F$49:$L$288,MATCH($A44&amp;$G44,Overrides!$C$49:$C$288,0),7),""),IF(IFERROR(INDEX(Overrides!$D$6:$J$45,MATCH($F44&amp;$G44,Overrides!$C$6:$C$45,0),7),"")&lt;&gt;"",IFERROR(INDEX(Overrides!$D$6:$J$45,MATCH($F44&amp;$G44,Overrides!$C$6:$C$45,0),7),""),MROUND(VLOOKUP("P5",Setup!$A$30:$B$36,2,FALSE())*VLOOKUP($G44,Setup!$A$40:$B$48,2,FALSE())*VLOOKUP($F44,Setup!$A$52:$B$55,2,FALSE()),0.5)))</f>
        <v>14.5</v>
      </c>
      <c r="P44" s="233">
        <f>SUMIFS(Inventory!$F$2:$F$38,Inventory!$I$2:$I$38,"P1+",Inventory!$E$2:$E$38,"&lt;&gt;West")+IF(UPPER($H44)="YES",SUMIFS(Inventory!$F$2:$F$38,Inventory!$I$2:$I$38,"P1+",Inventory!$E$2:$E$38,"West"),0)</f>
        <v>68</v>
      </c>
      <c r="Q44" s="233">
        <f>SUMIFS(Inventory!$F$2:$F$38,Inventory!$I$2:$I$38,"P1",Inventory!$E$2:$E$38,"&lt;&gt;West")+IF(UPPER($H44)="YES",SUMIFS(Inventory!$F$2:$F$38,Inventory!$I$2:$I$38,"P1",Inventory!$E$2:$E$38,"West"),0)</f>
        <v>422</v>
      </c>
      <c r="R44" s="233">
        <f>SUMIFS(Inventory!$F$2:$F$38,Inventory!$I$2:$I$38,"P2+",Inventory!$E$2:$E$38,"&lt;&gt;West")+IF(UPPER($H44)="YES",SUMIFS(Inventory!$F$2:$F$38,Inventory!$I$2:$I$38,"P2+",Inventory!$E$2:$E$38,"West"),0)</f>
        <v>70</v>
      </c>
      <c r="S44" s="233">
        <f>SUMIFS(Inventory!$F$2:$F$38,Inventory!$I$2:$I$38,"P2",Inventory!$E$2:$E$38,"&lt;&gt;West")+IF(UPPER($H44)="YES",SUMIFS(Inventory!$F$2:$F$38,Inventory!$I$2:$I$38,"P2",Inventory!$E$2:$E$38,"West"),0)</f>
        <v>658</v>
      </c>
      <c r="T44" s="233">
        <f>SUMIFS(Inventory!$F$2:$F$38,Inventory!$I$2:$I$38,"P3",Inventory!$E$2:$E$38,"&lt;&gt;West")+IF(UPPER($H44)="YES",SUMIFS(Inventory!$F$2:$F$38,Inventory!$I$2:$I$38,"P3",Inventory!$E$2:$E$38,"West"),0)</f>
        <v>1120</v>
      </c>
      <c r="U44" s="233">
        <f>SUMIFS(Inventory!$F$2:$F$38,Inventory!$I$2:$I$38,"P4",Inventory!$E$2:$E$38,"&lt;&gt;West")+IF(UPPER($H44)="YES",SUMIFS(Inventory!$F$2:$F$38,Inventory!$I$2:$I$38,"P4",Inventory!$E$2:$E$38,"West"),0)</f>
        <v>746</v>
      </c>
      <c r="V44" s="233">
        <f>SUMIFS(Inventory!$F$2:$F$38,Inventory!$I$2:$I$38,"P5",Inventory!$E$2:$E$38,"&lt;&gt;West")+IF(UPPER($H44)="YES",SUMIFS(Inventory!$F$2:$F$38,Inventory!$I$2:$I$38,"P5",Inventory!$E$2:$E$38,"West"),0)</f>
        <v>922</v>
      </c>
      <c r="W44" s="233">
        <f t="shared" si="54"/>
        <v>4006</v>
      </c>
      <c r="X44" s="233">
        <f>IF(IFERROR(INDEX(Overrides!$F$292:$L$531,MATCH($A44&amp;$G44,Overrides!$C$292:$C$531,0),1),"")&lt;&gt;"",IFERROR(INDEX(Overrides!$F$292:$L$531,MATCH($A44&amp;$G44,Overrides!$C$292:$C$531,0),1),""),ROUND(P44*Setup!B$71*VLOOKUP($F44,Setup!$A$52:$C$55,3,FALSE()),0))</f>
        <v>0</v>
      </c>
      <c r="Y44" s="233">
        <f>IF(IFERROR(INDEX(Overrides!$F$292:$L$531,MATCH($A44&amp;$G44,Overrides!$C$292:$C$531,0),2),"")&lt;&gt;"",IFERROR(INDEX(Overrides!$F$292:$L$531,MATCH($A44&amp;$G44,Overrides!$C$292:$C$531,0),2),""),ROUND(Q44*Setup!C$71*VLOOKUP($F44,Setup!$A$52:$C$55,3,FALSE()),0))</f>
        <v>0</v>
      </c>
      <c r="Z44" s="233">
        <f>IF(IFERROR(INDEX(Overrides!$F$292:$L$531,MATCH($A44&amp;$G44,Overrides!$C$292:$C$531,0),3),"")&lt;&gt;"",IFERROR(INDEX(Overrides!$F$292:$L$531,MATCH($A44&amp;$G44,Overrides!$C$292:$C$531,0),3),""),ROUND(R44*Setup!D$71*VLOOKUP($F44,Setup!$A$52:$C$55,3,FALSE()),0))</f>
        <v>0</v>
      </c>
      <c r="AA44" s="233">
        <f>IF(IFERROR(INDEX(Overrides!$F$292:$L$531,MATCH($A44&amp;$G44,Overrides!$C$292:$C$531,0),4),"")&lt;&gt;"",IFERROR(INDEX(Overrides!$F$292:$L$531,MATCH($A44&amp;$G44,Overrides!$C$292:$C$531,0),4),""),ROUND(S44*Setup!E$71*VLOOKUP($F44,Setup!$A$52:$C$55,3,FALSE()),0))</f>
        <v>99</v>
      </c>
      <c r="AB44" s="233">
        <f>IF(IFERROR(INDEX(Overrides!$F$292:$L$531,MATCH($A44&amp;$G44,Overrides!$C$292:$C$531,0),5),"")&lt;&gt;"",IFERROR(INDEX(Overrides!$F$292:$L$531,MATCH($A44&amp;$G44,Overrides!$C$292:$C$531,0),5),""),ROUND(T44*Setup!F$71*VLOOKUP($F44,Setup!$A$52:$C$55,3,FALSE()),0))</f>
        <v>336</v>
      </c>
      <c r="AC44" s="233">
        <f>IF(IFERROR(INDEX(Overrides!$F$292:$L$531,MATCH($A44&amp;$G44,Overrides!$C$292:$C$531,0),6),"")&lt;&gt;"",IFERROR(INDEX(Overrides!$F$292:$L$531,MATCH($A44&amp;$G44,Overrides!$C$292:$C$531,0),6),""),ROUND(U44*Setup!G$71*VLOOKUP($F44,Setup!$A$52:$C$55,3,FALSE()),0))</f>
        <v>261</v>
      </c>
      <c r="AD44" s="233">
        <f>IF(IFERROR(INDEX(Overrides!$F$292:$L$531,MATCH($A44&amp;$G44,Overrides!$C$292:$C$531,0),7),"")&lt;&gt;"",IFERROR(INDEX(Overrides!$F$292:$L$531,MATCH($A44&amp;$G44,Overrides!$C$292:$C$531,0),7),""),ROUND(V44*Setup!H$71*VLOOKUP($F44,Setup!$A$52:$C$55,3,FALSE()),0))</f>
        <v>461</v>
      </c>
      <c r="AE44" s="233">
        <f t="shared" si="1"/>
        <v>1157</v>
      </c>
      <c r="AF44" s="233">
        <f t="shared" si="2"/>
        <v>68</v>
      </c>
      <c r="AG44" s="233">
        <f t="shared" si="3"/>
        <v>422</v>
      </c>
      <c r="AH44" s="233">
        <f t="shared" si="4"/>
        <v>70</v>
      </c>
      <c r="AI44" s="233">
        <f t="shared" si="5"/>
        <v>559</v>
      </c>
      <c r="AJ44" s="233">
        <f t="shared" si="6"/>
        <v>784</v>
      </c>
      <c r="AK44" s="233">
        <f t="shared" si="7"/>
        <v>485</v>
      </c>
      <c r="AL44" s="233">
        <f t="shared" si="8"/>
        <v>461</v>
      </c>
      <c r="AM44" s="233">
        <f t="shared" si="9"/>
        <v>3545</v>
      </c>
      <c r="AN44" s="234">
        <f t="shared" si="55"/>
        <v>0</v>
      </c>
      <c r="AO44" s="234">
        <f t="shared" si="56"/>
        <v>0</v>
      </c>
      <c r="AP44" s="234">
        <f t="shared" si="57"/>
        <v>0</v>
      </c>
      <c r="AQ44" s="234">
        <f t="shared" si="58"/>
        <v>4653</v>
      </c>
      <c r="AR44" s="234">
        <f t="shared" si="59"/>
        <v>9408</v>
      </c>
      <c r="AS44" s="234">
        <f t="shared" si="60"/>
        <v>4698</v>
      </c>
      <c r="AT44" s="234">
        <f t="shared" si="61"/>
        <v>6684.5</v>
      </c>
      <c r="AU44" s="234">
        <f t="shared" si="17"/>
        <v>25443.5</v>
      </c>
      <c r="AV44" s="167" t="str">
        <f>Setup!I7</f>
        <v>Yes</v>
      </c>
      <c r="AW44" s="167" t="str">
        <f>Setup!J7</f>
        <v>Yes</v>
      </c>
    </row>
    <row r="45" spans="1:49" ht="15" customHeight="1" x14ac:dyDescent="0.3">
      <c r="A45" s="167">
        <f>Setup!A7</f>
        <v>5</v>
      </c>
      <c r="B45" s="230">
        <f>Setup!B7</f>
        <v>46176</v>
      </c>
      <c r="C45" s="167" t="str">
        <f>Setup!C7</f>
        <v>Wednesday</v>
      </c>
      <c r="D45" s="167" t="str">
        <f>Setup!D7</f>
        <v>Forward Madison FC</v>
      </c>
      <c r="E45" s="231">
        <f>Setup!E7</f>
        <v>0.79166666666666696</v>
      </c>
      <c r="F45" s="167" t="str">
        <f>Setup!F7</f>
        <v>A</v>
      </c>
      <c r="G45" s="167" t="s">
        <v>113</v>
      </c>
      <c r="H45" s="167" t="str">
        <f>Setup!H7</f>
        <v>Yes</v>
      </c>
      <c r="I45" s="232">
        <f>IF(IFERROR(INDEX(Overrides!$F$49:$L$288,MATCH($A45&amp;$G45,Overrides!$C$49:$C$288,0),1),"")&lt;&gt;"",IFERROR(INDEX(Overrides!$F$49:$L$288,MATCH($A45&amp;$G45,Overrides!$C$49:$C$288,0),1),""),IF(IFERROR(INDEX(Overrides!$D$6:$J$45,MATCH($F45&amp;$G45,Overrides!$C$6:$C$45,0),1),"")&lt;&gt;"",IFERROR(INDEX(Overrides!$D$6:$J$45,MATCH($F45&amp;$G45,Overrides!$C$6:$C$45,0),1),""),MROUND(VLOOKUP("P1+",Setup!$A$30:$B$36,2,FALSE())*VLOOKUP($G45,Setup!$A$40:$B$48,2,FALSE())*VLOOKUP($F45,Setup!$A$52:$B$55,2,FALSE()),0.5)))</f>
        <v>85.5</v>
      </c>
      <c r="J45" s="232">
        <f>IF(IFERROR(INDEX(Overrides!$F$49:$L$288,MATCH($A45&amp;$G45,Overrides!$C$49:$C$288,0),2),"")&lt;&gt;"",IFERROR(INDEX(Overrides!$F$49:$L$288,MATCH($A45&amp;$G45,Overrides!$C$49:$C$288,0),2),""),IF(IFERROR(INDEX(Overrides!$D$6:$J$45,MATCH($F45&amp;$G45,Overrides!$C$6:$C$45,0),2),"")&lt;&gt;"",IFERROR(INDEX(Overrides!$D$6:$J$45,MATCH($F45&amp;$G45,Overrides!$C$6:$C$45,0),2),""),MROUND(VLOOKUP("P1",Setup!$A$30:$B$36,2,FALSE())*VLOOKUP($G45,Setup!$A$40:$B$48,2,FALSE())*VLOOKUP($F45,Setup!$A$52:$B$55,2,FALSE()),0.5)))</f>
        <v>72</v>
      </c>
      <c r="K45" s="232">
        <f>IF(IFERROR(INDEX(Overrides!$F$49:$L$288,MATCH($A45&amp;$G45,Overrides!$C$49:$C$288,0),3),"")&lt;&gt;"",IFERROR(INDEX(Overrides!$F$49:$L$288,MATCH($A45&amp;$G45,Overrides!$C$49:$C$288,0),3),""),IF(IFERROR(INDEX(Overrides!$D$6:$J$45,MATCH($F45&amp;$G45,Overrides!$C$6:$C$45,0),3),"")&lt;&gt;"",IFERROR(INDEX(Overrides!$D$6:$J$45,MATCH($F45&amp;$G45,Overrides!$C$6:$C$45,0),3),""),MROUND(VLOOKUP("P2+",Setup!$A$30:$B$36,2,FALSE())*VLOOKUP($G45,Setup!$A$40:$B$48,2,FALSE())*VLOOKUP($F45,Setup!$A$52:$B$55,2,FALSE()),0.5)))</f>
        <v>64.5</v>
      </c>
      <c r="L45" s="232">
        <f>IF(IFERROR(INDEX(Overrides!$F$49:$L$288,MATCH($A45&amp;$G45,Overrides!$C$49:$C$288,0),4),"")&lt;&gt;"",IFERROR(INDEX(Overrides!$F$49:$L$288,MATCH($A45&amp;$G45,Overrides!$C$49:$C$288,0),4),""),IF(IFERROR(INDEX(Overrides!$D$6:$J$45,MATCH($F45&amp;$G45,Overrides!$C$6:$C$45,0),4),"")&lt;&gt;"",IFERROR(INDEX(Overrides!$D$6:$J$45,MATCH($F45&amp;$G45,Overrides!$C$6:$C$45,0),4),""),MROUND(VLOOKUP("P2",Setup!$A$30:$B$36,2,FALSE())*VLOOKUP($G45,Setup!$A$40:$B$48,2,FALSE())*VLOOKUP($F45,Setup!$A$52:$B$55,2,FALSE()),0.5)))</f>
        <v>51</v>
      </c>
      <c r="M45" s="232">
        <f>IF(IFERROR(INDEX(Overrides!$F$49:$L$288,MATCH($A45&amp;$G45,Overrides!$C$49:$C$288,0),5),"")&lt;&gt;"",IFERROR(INDEX(Overrides!$F$49:$L$288,MATCH($A45&amp;$G45,Overrides!$C$49:$C$288,0),5),""),IF(IFERROR(INDEX(Overrides!$D$6:$J$45,MATCH($F45&amp;$G45,Overrides!$C$6:$C$45,0),5),"")&lt;&gt;"",IFERROR(INDEX(Overrides!$D$6:$J$45,MATCH($F45&amp;$G45,Overrides!$C$6:$C$45,0),5),""),MROUND(VLOOKUP("P3",Setup!$A$30:$B$36,2,FALSE())*VLOOKUP($G45,Setup!$A$40:$B$48,2,FALSE())*VLOOKUP($F45,Setup!$A$52:$B$55,2,FALSE()),0.5)))</f>
        <v>30</v>
      </c>
      <c r="N45" s="232">
        <f>IF(IFERROR(INDEX(Overrides!$F$49:$L$288,MATCH($A45&amp;$G45,Overrides!$C$49:$C$288,0),6),"")&lt;&gt;"",IFERROR(INDEX(Overrides!$F$49:$L$288,MATCH($A45&amp;$G45,Overrides!$C$49:$C$288,0),6),""),IF(IFERROR(INDEX(Overrides!$D$6:$J$45,MATCH($F45&amp;$G45,Overrides!$C$6:$C$45,0),6),"")&lt;&gt;"",IFERROR(INDEX(Overrides!$D$6:$J$45,MATCH($F45&amp;$G45,Overrides!$C$6:$C$45,0),6),""),MROUND(VLOOKUP("P4",Setup!$A$30:$B$36,2,FALSE())*VLOOKUP($G45,Setup!$A$40:$B$48,2,FALSE())*VLOOKUP($F45,Setup!$A$52:$B$55,2,FALSE()),0.5)))</f>
        <v>19.5</v>
      </c>
      <c r="O45" s="232">
        <f>IF(IFERROR(INDEX(Overrides!$F$49:$L$288,MATCH($A45&amp;$G45,Overrides!$C$49:$C$288,0),7),"")&lt;&gt;"",IFERROR(INDEX(Overrides!$F$49:$L$288,MATCH($A45&amp;$G45,Overrides!$C$49:$C$288,0),7),""),IF(IFERROR(INDEX(Overrides!$D$6:$J$45,MATCH($F45&amp;$G45,Overrides!$C$6:$C$45,0),7),"")&lt;&gt;"",IFERROR(INDEX(Overrides!$D$6:$J$45,MATCH($F45&amp;$G45,Overrides!$C$6:$C$45,0),7),""),MROUND(VLOOKUP("P5",Setup!$A$30:$B$36,2,FALSE())*VLOOKUP($G45,Setup!$A$40:$B$48,2,FALSE())*VLOOKUP($F45,Setup!$A$52:$B$55,2,FALSE()),0.5)))</f>
        <v>16</v>
      </c>
      <c r="P45" s="233">
        <f>SUMIFS(Inventory!$F$2:$F$38,Inventory!$I$2:$I$38,"P1+",Inventory!$E$2:$E$38,"&lt;&gt;West")+IF(UPPER($H45)="YES",SUMIFS(Inventory!$F$2:$F$38,Inventory!$I$2:$I$38,"P1+",Inventory!$E$2:$E$38,"West"),0)</f>
        <v>68</v>
      </c>
      <c r="Q45" s="233">
        <f>SUMIFS(Inventory!$F$2:$F$38,Inventory!$I$2:$I$38,"P1",Inventory!$E$2:$E$38,"&lt;&gt;West")+IF(UPPER($H45)="YES",SUMIFS(Inventory!$F$2:$F$38,Inventory!$I$2:$I$38,"P1",Inventory!$E$2:$E$38,"West"),0)</f>
        <v>422</v>
      </c>
      <c r="R45" s="233">
        <f>SUMIFS(Inventory!$F$2:$F$38,Inventory!$I$2:$I$38,"P2+",Inventory!$E$2:$E$38,"&lt;&gt;West")+IF(UPPER($H45)="YES",SUMIFS(Inventory!$F$2:$F$38,Inventory!$I$2:$I$38,"P2+",Inventory!$E$2:$E$38,"West"),0)</f>
        <v>70</v>
      </c>
      <c r="S45" s="233">
        <f>SUMIFS(Inventory!$F$2:$F$38,Inventory!$I$2:$I$38,"P2",Inventory!$E$2:$E$38,"&lt;&gt;West")+IF(UPPER($H45)="YES",SUMIFS(Inventory!$F$2:$F$38,Inventory!$I$2:$I$38,"P2",Inventory!$E$2:$E$38,"West"),0)</f>
        <v>658</v>
      </c>
      <c r="T45" s="233">
        <f>SUMIFS(Inventory!$F$2:$F$38,Inventory!$I$2:$I$38,"P3",Inventory!$E$2:$E$38,"&lt;&gt;West")+IF(UPPER($H45)="YES",SUMIFS(Inventory!$F$2:$F$38,Inventory!$I$2:$I$38,"P3",Inventory!$E$2:$E$38,"West"),0)</f>
        <v>1120</v>
      </c>
      <c r="U45" s="233">
        <f>SUMIFS(Inventory!$F$2:$F$38,Inventory!$I$2:$I$38,"P4",Inventory!$E$2:$E$38,"&lt;&gt;West")+IF(UPPER($H45)="YES",SUMIFS(Inventory!$F$2:$F$38,Inventory!$I$2:$I$38,"P4",Inventory!$E$2:$E$38,"West"),0)</f>
        <v>746</v>
      </c>
      <c r="V45" s="233">
        <f>SUMIFS(Inventory!$F$2:$F$38,Inventory!$I$2:$I$38,"P5",Inventory!$E$2:$E$38,"&lt;&gt;West")+IF(UPPER($H45)="YES",SUMIFS(Inventory!$F$2:$F$38,Inventory!$I$2:$I$38,"P5",Inventory!$E$2:$E$38,"West"),0)</f>
        <v>922</v>
      </c>
      <c r="W45" s="233">
        <f t="shared" si="54"/>
        <v>4006</v>
      </c>
      <c r="X45" s="233">
        <f>IF(IFERROR(INDEX(Overrides!$F$292:$L$531,MATCH($A45&amp;$G45,Overrides!$C$292:$C$531,0),1),"")&lt;&gt;"",IFERROR(INDEX(Overrides!$F$292:$L$531,MATCH($A45&amp;$G45,Overrides!$C$292:$C$531,0),1),""),ROUND(P45*Setup!B$72*VLOOKUP($F45,Setup!$A$52:$C$55,3,FALSE()),0))</f>
        <v>0</v>
      </c>
      <c r="Y45" s="233">
        <f>IF(IFERROR(INDEX(Overrides!$F$292:$L$531,MATCH($A45&amp;$G45,Overrides!$C$292:$C$531,0),2),"")&lt;&gt;"",IFERROR(INDEX(Overrides!$F$292:$L$531,MATCH($A45&amp;$G45,Overrides!$C$292:$C$531,0),2),""),ROUND(Q45*Setup!C$72*VLOOKUP($F45,Setup!$A$52:$C$55,3,FALSE()),0))</f>
        <v>253</v>
      </c>
      <c r="Z45" s="233">
        <f>IF(IFERROR(INDEX(Overrides!$F$292:$L$531,MATCH($A45&amp;$G45,Overrides!$C$292:$C$531,0),3),"")&lt;&gt;"",IFERROR(INDEX(Overrides!$F$292:$L$531,MATCH($A45&amp;$G45,Overrides!$C$292:$C$531,0),3),""),ROUND(R45*Setup!D$72*VLOOKUP($F45,Setup!$A$52:$C$55,3,FALSE()),0))</f>
        <v>0</v>
      </c>
      <c r="AA45" s="233">
        <f>IF(IFERROR(INDEX(Overrides!$F$292:$L$531,MATCH($A45&amp;$G45,Overrides!$C$292:$C$531,0),4),"")&lt;&gt;"",IFERROR(INDEX(Overrides!$F$292:$L$531,MATCH($A45&amp;$G45,Overrides!$C$292:$C$531,0),4),""),ROUND(S45*Setup!E$72*VLOOKUP($F45,Setup!$A$52:$C$55,3,FALSE()),0))</f>
        <v>395</v>
      </c>
      <c r="AB45" s="233">
        <f>IF(IFERROR(INDEX(Overrides!$F$292:$L$531,MATCH($A45&amp;$G45,Overrides!$C$292:$C$531,0),5),"")&lt;&gt;"",IFERROR(INDEX(Overrides!$F$292:$L$531,MATCH($A45&amp;$G45,Overrides!$C$292:$C$531,0),5),""),ROUND(T45*Setup!F$72*VLOOKUP($F45,Setup!$A$52:$C$55,3,FALSE()),0))</f>
        <v>448</v>
      </c>
      <c r="AC45" s="233">
        <f>IF(IFERROR(INDEX(Overrides!$F$292:$L$531,MATCH($A45&amp;$G45,Overrides!$C$292:$C$531,0),6),"")&lt;&gt;"",IFERROR(INDEX(Overrides!$F$292:$L$531,MATCH($A45&amp;$G45,Overrides!$C$292:$C$531,0),6),""),ROUND(U45*Setup!G$72*VLOOKUP($F45,Setup!$A$52:$C$55,3,FALSE()),0))</f>
        <v>336</v>
      </c>
      <c r="AD45" s="233">
        <f>IF(IFERROR(INDEX(Overrides!$F$292:$L$531,MATCH($A45&amp;$G45,Overrides!$C$292:$C$531,0),7),"")&lt;&gt;"",IFERROR(INDEX(Overrides!$F$292:$L$531,MATCH($A45&amp;$G45,Overrides!$C$292:$C$531,0),7),""),ROUND(V45*Setup!H$72*VLOOKUP($F45,Setup!$A$52:$C$55,3,FALSE()),0))</f>
        <v>231</v>
      </c>
      <c r="AE45" s="233">
        <f t="shared" si="1"/>
        <v>1663</v>
      </c>
      <c r="AF45" s="233">
        <f t="shared" si="2"/>
        <v>68</v>
      </c>
      <c r="AG45" s="233">
        <f t="shared" si="3"/>
        <v>169</v>
      </c>
      <c r="AH45" s="233">
        <f t="shared" si="4"/>
        <v>70</v>
      </c>
      <c r="AI45" s="233">
        <f t="shared" si="5"/>
        <v>263</v>
      </c>
      <c r="AJ45" s="233">
        <f t="shared" si="6"/>
        <v>672</v>
      </c>
      <c r="AK45" s="233">
        <f t="shared" si="7"/>
        <v>410</v>
      </c>
      <c r="AL45" s="233">
        <f t="shared" si="8"/>
        <v>691</v>
      </c>
      <c r="AM45" s="233">
        <f t="shared" si="9"/>
        <v>3315</v>
      </c>
      <c r="AN45" s="234">
        <f t="shared" si="55"/>
        <v>0</v>
      </c>
      <c r="AO45" s="234">
        <f t="shared" si="56"/>
        <v>18216</v>
      </c>
      <c r="AP45" s="234">
        <f t="shared" si="57"/>
        <v>0</v>
      </c>
      <c r="AQ45" s="234">
        <f t="shared" si="58"/>
        <v>20145</v>
      </c>
      <c r="AR45" s="234">
        <f t="shared" si="59"/>
        <v>13440</v>
      </c>
      <c r="AS45" s="234">
        <f t="shared" si="60"/>
        <v>6552</v>
      </c>
      <c r="AT45" s="234">
        <f t="shared" si="61"/>
        <v>3696</v>
      </c>
      <c r="AU45" s="234">
        <f t="shared" si="17"/>
        <v>62049</v>
      </c>
      <c r="AV45" s="167" t="str">
        <f>Setup!I7</f>
        <v>Yes</v>
      </c>
      <c r="AW45" s="167" t="str">
        <f>Setup!J7</f>
        <v>Yes</v>
      </c>
    </row>
    <row r="46" spans="1:49" ht="15" customHeight="1" x14ac:dyDescent="0.3">
      <c r="A46" s="167">
        <f>Setup!A7</f>
        <v>5</v>
      </c>
      <c r="B46" s="230">
        <f>Setup!B7</f>
        <v>46176</v>
      </c>
      <c r="C46" s="167" t="str">
        <f>Setup!C7</f>
        <v>Wednesday</v>
      </c>
      <c r="D46" s="167" t="str">
        <f>Setup!D7</f>
        <v>Forward Madison FC</v>
      </c>
      <c r="E46" s="231">
        <f>Setup!E7</f>
        <v>0.79166666666666696</v>
      </c>
      <c r="F46" s="167" t="str">
        <f>Setup!F7</f>
        <v>A</v>
      </c>
      <c r="G46" s="167" t="s">
        <v>115</v>
      </c>
      <c r="H46" s="167" t="str">
        <f>Setup!H7</f>
        <v>Yes</v>
      </c>
      <c r="I46" s="232">
        <f>IF(IFERROR(INDEX(Overrides!$F$49:$L$288,MATCH($A46&amp;$G46,Overrides!$C$49:$C$288,0),1),"")&lt;&gt;"",IFERROR(INDEX(Overrides!$F$49:$L$288,MATCH($A46&amp;$G46,Overrides!$C$49:$C$288,0),1),""),IF(IFERROR(INDEX(Overrides!$D$6:$J$45,MATCH($F46&amp;$G46,Overrides!$C$6:$C$45,0),1),"")&lt;&gt;"",IFERROR(INDEX(Overrides!$D$6:$J$45,MATCH($F46&amp;$G46,Overrides!$C$6:$C$45,0),1),""),MROUND(VLOOKUP("P1+",Setup!$A$30:$B$36,2,FALSE())*VLOOKUP($G46,Setup!$A$40:$B$48,2,FALSE())*VLOOKUP($F46,Setup!$A$52:$B$55,2,FALSE()),0.5)))</f>
        <v>92</v>
      </c>
      <c r="J46" s="232">
        <f>IF(IFERROR(INDEX(Overrides!$F$49:$L$288,MATCH($A46&amp;$G46,Overrides!$C$49:$C$288,0),2),"")&lt;&gt;"",IFERROR(INDEX(Overrides!$F$49:$L$288,MATCH($A46&amp;$G46,Overrides!$C$49:$C$288,0),2),""),IF(IFERROR(INDEX(Overrides!$D$6:$J$45,MATCH($F46&amp;$G46,Overrides!$C$6:$C$45,0),2),"")&lt;&gt;"",IFERROR(INDEX(Overrides!$D$6:$J$45,MATCH($F46&amp;$G46,Overrides!$C$6:$C$45,0),2),""),MROUND(VLOOKUP("P1",Setup!$A$30:$B$36,2,FALSE())*VLOOKUP($G46,Setup!$A$40:$B$48,2,FALSE())*VLOOKUP($F46,Setup!$A$52:$B$55,2,FALSE()),0.5)))</f>
        <v>78</v>
      </c>
      <c r="K46" s="232">
        <f>IF(IFERROR(INDEX(Overrides!$F$49:$L$288,MATCH($A46&amp;$G46,Overrides!$C$49:$C$288,0),3),"")&lt;&gt;"",IFERROR(INDEX(Overrides!$F$49:$L$288,MATCH($A46&amp;$G46,Overrides!$C$49:$C$288,0),3),""),IF(IFERROR(INDEX(Overrides!$D$6:$J$45,MATCH($F46&amp;$G46,Overrides!$C$6:$C$45,0),3),"")&lt;&gt;"",IFERROR(INDEX(Overrides!$D$6:$J$45,MATCH($F46&amp;$G46,Overrides!$C$6:$C$45,0),3),""),MROUND(VLOOKUP("P2+",Setup!$A$30:$B$36,2,FALSE())*VLOOKUP($G46,Setup!$A$40:$B$48,2,FALSE())*VLOOKUP($F46,Setup!$A$52:$B$55,2,FALSE()),0.5)))</f>
        <v>69.5</v>
      </c>
      <c r="L46" s="232">
        <f>IF(IFERROR(INDEX(Overrides!$F$49:$L$288,MATCH($A46&amp;$G46,Overrides!$C$49:$C$288,0),4),"")&lt;&gt;"",IFERROR(INDEX(Overrides!$F$49:$L$288,MATCH($A46&amp;$G46,Overrides!$C$49:$C$288,0),4),""),IF(IFERROR(INDEX(Overrides!$D$6:$J$45,MATCH($F46&amp;$G46,Overrides!$C$6:$C$45,0),4),"")&lt;&gt;"",IFERROR(INDEX(Overrides!$D$6:$J$45,MATCH($F46&amp;$G46,Overrides!$C$6:$C$45,0),4),""),MROUND(VLOOKUP("P2",Setup!$A$30:$B$36,2,FALSE())*VLOOKUP($G46,Setup!$A$40:$B$48,2,FALSE())*VLOOKUP($F46,Setup!$A$52:$B$55,2,FALSE()),0.5)))</f>
        <v>55.5</v>
      </c>
      <c r="M46" s="232">
        <f>IF(IFERROR(INDEX(Overrides!$F$49:$L$288,MATCH($A46&amp;$G46,Overrides!$C$49:$C$288,0),5),"")&lt;&gt;"",IFERROR(INDEX(Overrides!$F$49:$L$288,MATCH($A46&amp;$G46,Overrides!$C$49:$C$288,0),5),""),IF(IFERROR(INDEX(Overrides!$D$6:$J$45,MATCH($F46&amp;$G46,Overrides!$C$6:$C$45,0),5),"")&lt;&gt;"",IFERROR(INDEX(Overrides!$D$6:$J$45,MATCH($F46&amp;$G46,Overrides!$C$6:$C$45,0),5),""),MROUND(VLOOKUP("P3",Setup!$A$30:$B$36,2,FALSE())*VLOOKUP($G46,Setup!$A$40:$B$48,2,FALSE())*VLOOKUP($F46,Setup!$A$52:$B$55,2,FALSE()),0.5)))</f>
        <v>32.5</v>
      </c>
      <c r="N46" s="232">
        <f>IF(IFERROR(INDEX(Overrides!$F$49:$L$288,MATCH($A46&amp;$G46,Overrides!$C$49:$C$288,0),6),"")&lt;&gt;"",IFERROR(INDEX(Overrides!$F$49:$L$288,MATCH($A46&amp;$G46,Overrides!$C$49:$C$288,0),6),""),IF(IFERROR(INDEX(Overrides!$D$6:$J$45,MATCH($F46&amp;$G46,Overrides!$C$6:$C$45,0),6),"")&lt;&gt;"",IFERROR(INDEX(Overrides!$D$6:$J$45,MATCH($F46&amp;$G46,Overrides!$C$6:$C$45,0),6),""),MROUND(VLOOKUP("P4",Setup!$A$30:$B$36,2,FALSE())*VLOOKUP($G46,Setup!$A$40:$B$48,2,FALSE())*VLOOKUP($F46,Setup!$A$52:$B$55,2,FALSE()),0.5)))</f>
        <v>21.5</v>
      </c>
      <c r="O46" s="232">
        <f>IF(IFERROR(INDEX(Overrides!$F$49:$L$288,MATCH($A46&amp;$G46,Overrides!$C$49:$C$288,0),7),"")&lt;&gt;"",IFERROR(INDEX(Overrides!$F$49:$L$288,MATCH($A46&amp;$G46,Overrides!$C$49:$C$288,0),7),""),IF(IFERROR(INDEX(Overrides!$D$6:$J$45,MATCH($F46&amp;$G46,Overrides!$C$6:$C$45,0),7),"")&lt;&gt;"",IFERROR(INDEX(Overrides!$D$6:$J$45,MATCH($F46&amp;$G46,Overrides!$C$6:$C$45,0),7),""),MROUND(VLOOKUP("P5",Setup!$A$30:$B$36,2,FALSE())*VLOOKUP($G46,Setup!$A$40:$B$48,2,FALSE())*VLOOKUP($F46,Setup!$A$52:$B$55,2,FALSE()),0.5)))</f>
        <v>17</v>
      </c>
      <c r="P46" s="233">
        <f>SUMIFS(Inventory!$F$2:$F$38,Inventory!$I$2:$I$38,"P1+",Inventory!$E$2:$E$38,"&lt;&gt;West")+IF(UPPER($H46)="YES",SUMIFS(Inventory!$F$2:$F$38,Inventory!$I$2:$I$38,"P1+",Inventory!$E$2:$E$38,"West"),0)</f>
        <v>68</v>
      </c>
      <c r="Q46" s="233">
        <f>SUMIFS(Inventory!$F$2:$F$38,Inventory!$I$2:$I$38,"P1",Inventory!$E$2:$E$38,"&lt;&gt;West")+IF(UPPER($H46)="YES",SUMIFS(Inventory!$F$2:$F$38,Inventory!$I$2:$I$38,"P1",Inventory!$E$2:$E$38,"West"),0)</f>
        <v>422</v>
      </c>
      <c r="R46" s="233">
        <f>SUMIFS(Inventory!$F$2:$F$38,Inventory!$I$2:$I$38,"P2+",Inventory!$E$2:$E$38,"&lt;&gt;West")+IF(UPPER($H46)="YES",SUMIFS(Inventory!$F$2:$F$38,Inventory!$I$2:$I$38,"P2+",Inventory!$E$2:$E$38,"West"),0)</f>
        <v>70</v>
      </c>
      <c r="S46" s="233">
        <f>SUMIFS(Inventory!$F$2:$F$38,Inventory!$I$2:$I$38,"P2",Inventory!$E$2:$E$38,"&lt;&gt;West")+IF(UPPER($H46)="YES",SUMIFS(Inventory!$F$2:$F$38,Inventory!$I$2:$I$38,"P2",Inventory!$E$2:$E$38,"West"),0)</f>
        <v>658</v>
      </c>
      <c r="T46" s="233">
        <f>SUMIFS(Inventory!$F$2:$F$38,Inventory!$I$2:$I$38,"P3",Inventory!$E$2:$E$38,"&lt;&gt;West")+IF(UPPER($H46)="YES",SUMIFS(Inventory!$F$2:$F$38,Inventory!$I$2:$I$38,"P3",Inventory!$E$2:$E$38,"West"),0)</f>
        <v>1120</v>
      </c>
      <c r="U46" s="233">
        <f>SUMIFS(Inventory!$F$2:$F$38,Inventory!$I$2:$I$38,"P4",Inventory!$E$2:$E$38,"&lt;&gt;West")+IF(UPPER($H46)="YES",SUMIFS(Inventory!$F$2:$F$38,Inventory!$I$2:$I$38,"P4",Inventory!$E$2:$E$38,"West"),0)</f>
        <v>746</v>
      </c>
      <c r="V46" s="233">
        <f>SUMIFS(Inventory!$F$2:$F$38,Inventory!$I$2:$I$38,"P5",Inventory!$E$2:$E$38,"&lt;&gt;West")+IF(UPPER($H46)="YES",SUMIFS(Inventory!$F$2:$F$38,Inventory!$I$2:$I$38,"P5",Inventory!$E$2:$E$38,"West"),0)</f>
        <v>922</v>
      </c>
      <c r="W46" s="233">
        <f t="shared" si="54"/>
        <v>4006</v>
      </c>
      <c r="X46" s="233">
        <f>IF(IFERROR(INDEX(Overrides!$F$292:$L$531,MATCH($A46&amp;$G46,Overrides!$C$292:$C$531,0),1),"")&lt;&gt;"",IFERROR(INDEX(Overrides!$F$292:$L$531,MATCH($A46&amp;$G46,Overrides!$C$292:$C$531,0),1),""),ROUND(P46*Setup!B$73*VLOOKUP($F46,Setup!$A$52:$C$55,3,FALSE()),0))</f>
        <v>0</v>
      </c>
      <c r="Y46" s="233">
        <f>IF(IFERROR(INDEX(Overrides!$F$292:$L$531,MATCH($A46&amp;$G46,Overrides!$C$292:$C$531,0),2),"")&lt;&gt;"",IFERROR(INDEX(Overrides!$F$292:$L$531,MATCH($A46&amp;$G46,Overrides!$C$292:$C$531,0),2),""),ROUND(Q46*Setup!C$73*VLOOKUP($F46,Setup!$A$52:$C$55,3,FALSE()),0))</f>
        <v>63</v>
      </c>
      <c r="Z46" s="233">
        <f>IF(IFERROR(INDEX(Overrides!$F$292:$L$531,MATCH($A46&amp;$G46,Overrides!$C$292:$C$531,0),3),"")&lt;&gt;"",IFERROR(INDEX(Overrides!$F$292:$L$531,MATCH($A46&amp;$G46,Overrides!$C$292:$C$531,0),3),""),ROUND(R46*Setup!D$73*VLOOKUP($F46,Setup!$A$52:$C$55,3,FALSE()),0))</f>
        <v>0</v>
      </c>
      <c r="AA46" s="233">
        <f>IF(IFERROR(INDEX(Overrides!$F$292:$L$531,MATCH($A46&amp;$G46,Overrides!$C$292:$C$531,0),4),"")&lt;&gt;"",IFERROR(INDEX(Overrides!$F$292:$L$531,MATCH($A46&amp;$G46,Overrides!$C$292:$C$531,0),4),""),ROUND(S46*Setup!E$73*VLOOKUP($F46,Setup!$A$52:$C$55,3,FALSE()),0))</f>
        <v>33</v>
      </c>
      <c r="AB46" s="233">
        <f>IF(IFERROR(INDEX(Overrides!$F$292:$L$531,MATCH($A46&amp;$G46,Overrides!$C$292:$C$531,0),5),"")&lt;&gt;"",IFERROR(INDEX(Overrides!$F$292:$L$531,MATCH($A46&amp;$G46,Overrides!$C$292:$C$531,0),5),""),ROUND(T46*Setup!F$73*VLOOKUP($F46,Setup!$A$52:$C$55,3,FALSE()),0))</f>
        <v>56</v>
      </c>
      <c r="AC46" s="233">
        <f>IF(IFERROR(INDEX(Overrides!$F$292:$L$531,MATCH($A46&amp;$G46,Overrides!$C$292:$C$531,0),6),"")&lt;&gt;"",IFERROR(INDEX(Overrides!$F$292:$L$531,MATCH($A46&amp;$G46,Overrides!$C$292:$C$531,0),6),""),ROUND(U46*Setup!G$73*VLOOKUP($F46,Setup!$A$52:$C$55,3,FALSE()),0))</f>
        <v>37</v>
      </c>
      <c r="AD46" s="233">
        <f>IF(IFERROR(INDEX(Overrides!$F$292:$L$531,MATCH($A46&amp;$G46,Overrides!$C$292:$C$531,0),7),"")&lt;&gt;"",IFERROR(INDEX(Overrides!$F$292:$L$531,MATCH($A46&amp;$G46,Overrides!$C$292:$C$531,0),7),""),ROUND(V46*Setup!H$73*VLOOKUP($F46,Setup!$A$52:$C$55,3,FALSE()),0))</f>
        <v>46</v>
      </c>
      <c r="AE46" s="233">
        <f t="shared" si="1"/>
        <v>235</v>
      </c>
      <c r="AF46" s="233">
        <f t="shared" si="2"/>
        <v>68</v>
      </c>
      <c r="AG46" s="233">
        <f t="shared" si="3"/>
        <v>359</v>
      </c>
      <c r="AH46" s="233">
        <f t="shared" si="4"/>
        <v>70</v>
      </c>
      <c r="AI46" s="233">
        <f t="shared" si="5"/>
        <v>625</v>
      </c>
      <c r="AJ46" s="233">
        <f t="shared" si="6"/>
        <v>1064</v>
      </c>
      <c r="AK46" s="233">
        <f t="shared" si="7"/>
        <v>709</v>
      </c>
      <c r="AL46" s="233">
        <f t="shared" si="8"/>
        <v>876</v>
      </c>
      <c r="AM46" s="233">
        <f t="shared" si="9"/>
        <v>3130</v>
      </c>
      <c r="AN46" s="234">
        <f t="shared" si="55"/>
        <v>0</v>
      </c>
      <c r="AO46" s="234">
        <f t="shared" si="56"/>
        <v>4914</v>
      </c>
      <c r="AP46" s="234">
        <f t="shared" si="57"/>
        <v>0</v>
      </c>
      <c r="AQ46" s="234">
        <f t="shared" si="58"/>
        <v>1831.5</v>
      </c>
      <c r="AR46" s="234">
        <f t="shared" si="59"/>
        <v>1820</v>
      </c>
      <c r="AS46" s="234">
        <f t="shared" si="60"/>
        <v>795.5</v>
      </c>
      <c r="AT46" s="234">
        <f t="shared" si="61"/>
        <v>782</v>
      </c>
      <c r="AU46" s="234">
        <f t="shared" si="17"/>
        <v>10143</v>
      </c>
      <c r="AV46" s="167" t="str">
        <f>Setup!I7</f>
        <v>Yes</v>
      </c>
      <c r="AW46" s="167" t="str">
        <f>Setup!J7</f>
        <v>Yes</v>
      </c>
    </row>
    <row r="47" spans="1:49" ht="15" customHeight="1" x14ac:dyDescent="0.3">
      <c r="A47" s="167">
        <f>Setup!A7</f>
        <v>5</v>
      </c>
      <c r="B47" s="230">
        <f>Setup!B7</f>
        <v>46176</v>
      </c>
      <c r="C47" s="167" t="str">
        <f>Setup!C7</f>
        <v>Wednesday</v>
      </c>
      <c r="D47" s="167" t="str">
        <f>Setup!D7</f>
        <v>Forward Madison FC</v>
      </c>
      <c r="E47" s="231">
        <f>Setup!E7</f>
        <v>0.79166666666666696</v>
      </c>
      <c r="F47" s="167" t="str">
        <f>Setup!F7</f>
        <v>A</v>
      </c>
      <c r="G47" s="167" t="s">
        <v>117</v>
      </c>
      <c r="H47" s="167" t="str">
        <f>Setup!H7</f>
        <v>Yes</v>
      </c>
      <c r="I47" s="232">
        <f>IF(IFERROR(INDEX(Overrides!$F$49:$L$288,MATCH($A47&amp;$G47,Overrides!$C$49:$C$288,0),1),"")&lt;&gt;"",IFERROR(INDEX(Overrides!$F$49:$L$288,MATCH($A47&amp;$G47,Overrides!$C$49:$C$288,0),1),""),IF(IFERROR(INDEX(Overrides!$D$6:$J$45,MATCH($F47&amp;$G47,Overrides!$C$6:$C$45,0),1),"")&lt;&gt;"",IFERROR(INDEX(Overrides!$D$6:$J$45,MATCH($F47&amp;$G47,Overrides!$C$6:$C$45,0),1),""),MROUND(VLOOKUP("P1+",Setup!$A$30:$B$36,2,FALSE())*VLOOKUP($G47,Setup!$A$40:$B$48,2,FALSE())*VLOOKUP($F47,Setup!$A$52:$B$55,2,FALSE()),0.5)))</f>
        <v>68.5</v>
      </c>
      <c r="J47" s="232">
        <f>IF(IFERROR(INDEX(Overrides!$F$49:$L$288,MATCH($A47&amp;$G47,Overrides!$C$49:$C$288,0),2),"")&lt;&gt;"",IFERROR(INDEX(Overrides!$F$49:$L$288,MATCH($A47&amp;$G47,Overrides!$C$49:$C$288,0),2),""),IF(IFERROR(INDEX(Overrides!$D$6:$J$45,MATCH($F47&amp;$G47,Overrides!$C$6:$C$45,0),2),"")&lt;&gt;"",IFERROR(INDEX(Overrides!$D$6:$J$45,MATCH($F47&amp;$G47,Overrides!$C$6:$C$45,0),2),""),MROUND(VLOOKUP("P1",Setup!$A$30:$B$36,2,FALSE())*VLOOKUP($G47,Setup!$A$40:$B$48,2,FALSE())*VLOOKUP($F47,Setup!$A$52:$B$55,2,FALSE()),0.5)))</f>
        <v>58</v>
      </c>
      <c r="K47" s="232">
        <f>IF(IFERROR(INDEX(Overrides!$F$49:$L$288,MATCH($A47&amp;$G47,Overrides!$C$49:$C$288,0),3),"")&lt;&gt;"",IFERROR(INDEX(Overrides!$F$49:$L$288,MATCH($A47&amp;$G47,Overrides!$C$49:$C$288,0),3),""),IF(IFERROR(INDEX(Overrides!$D$6:$J$45,MATCH($F47&amp;$G47,Overrides!$C$6:$C$45,0),3),"")&lt;&gt;"",IFERROR(INDEX(Overrides!$D$6:$J$45,MATCH($F47&amp;$G47,Overrides!$C$6:$C$45,0),3),""),MROUND(VLOOKUP("P2+",Setup!$A$30:$B$36,2,FALSE())*VLOOKUP($G47,Setup!$A$40:$B$48,2,FALSE())*VLOOKUP($F47,Setup!$A$52:$B$55,2,FALSE()),0.5)))</f>
        <v>51.5</v>
      </c>
      <c r="L47" s="232">
        <f>IF(IFERROR(INDEX(Overrides!$F$49:$L$288,MATCH($A47&amp;$G47,Overrides!$C$49:$C$288,0),4),"")&lt;&gt;"",IFERROR(INDEX(Overrides!$F$49:$L$288,MATCH($A47&amp;$G47,Overrides!$C$49:$C$288,0),4),""),IF(IFERROR(INDEX(Overrides!$D$6:$J$45,MATCH($F47&amp;$G47,Overrides!$C$6:$C$45,0),4),"")&lt;&gt;"",IFERROR(INDEX(Overrides!$D$6:$J$45,MATCH($F47&amp;$G47,Overrides!$C$6:$C$45,0),4),""),MROUND(VLOOKUP("P2",Setup!$A$30:$B$36,2,FALSE())*VLOOKUP($G47,Setup!$A$40:$B$48,2,FALSE())*VLOOKUP($F47,Setup!$A$52:$B$55,2,FALSE()),0.5)))</f>
        <v>41</v>
      </c>
      <c r="M47" s="232">
        <f>IF(IFERROR(INDEX(Overrides!$F$49:$L$288,MATCH($A47&amp;$G47,Overrides!$C$49:$C$288,0),5),"")&lt;&gt;"",IFERROR(INDEX(Overrides!$F$49:$L$288,MATCH($A47&amp;$G47,Overrides!$C$49:$C$288,0),5),""),IF(IFERROR(INDEX(Overrides!$D$6:$J$45,MATCH($F47&amp;$G47,Overrides!$C$6:$C$45,0),5),"")&lt;&gt;"",IFERROR(INDEX(Overrides!$D$6:$J$45,MATCH($F47&amp;$G47,Overrides!$C$6:$C$45,0),5),""),MROUND(VLOOKUP("P3",Setup!$A$30:$B$36,2,FALSE())*VLOOKUP($G47,Setup!$A$40:$B$48,2,FALSE())*VLOOKUP($F47,Setup!$A$52:$B$55,2,FALSE()),0.5)))</f>
        <v>24</v>
      </c>
      <c r="N47" s="232">
        <f>IF(IFERROR(INDEX(Overrides!$F$49:$L$288,MATCH($A47&amp;$G47,Overrides!$C$49:$C$288,0),6),"")&lt;&gt;"",IFERROR(INDEX(Overrides!$F$49:$L$288,MATCH($A47&amp;$G47,Overrides!$C$49:$C$288,0),6),""),IF(IFERROR(INDEX(Overrides!$D$6:$J$45,MATCH($F47&amp;$G47,Overrides!$C$6:$C$45,0),6),"")&lt;&gt;"",IFERROR(INDEX(Overrides!$D$6:$J$45,MATCH($F47&amp;$G47,Overrides!$C$6:$C$45,0),6),""),MROUND(VLOOKUP("P4",Setup!$A$30:$B$36,2,FALSE())*VLOOKUP($G47,Setup!$A$40:$B$48,2,FALSE())*VLOOKUP($F47,Setup!$A$52:$B$55,2,FALSE()),0.5)))</f>
        <v>16</v>
      </c>
      <c r="O47" s="232">
        <f>IF(IFERROR(INDEX(Overrides!$F$49:$L$288,MATCH($A47&amp;$G47,Overrides!$C$49:$C$288,0),7),"")&lt;&gt;"",IFERROR(INDEX(Overrides!$F$49:$L$288,MATCH($A47&amp;$G47,Overrides!$C$49:$C$288,0),7),""),IF(IFERROR(INDEX(Overrides!$D$6:$J$45,MATCH($F47&amp;$G47,Overrides!$C$6:$C$45,0),7),"")&lt;&gt;"",IFERROR(INDEX(Overrides!$D$6:$J$45,MATCH($F47&amp;$G47,Overrides!$C$6:$C$45,0),7),""),MROUND(VLOOKUP("P5",Setup!$A$30:$B$36,2,FALSE())*VLOOKUP($G47,Setup!$A$40:$B$48,2,FALSE())*VLOOKUP($F47,Setup!$A$52:$B$55,2,FALSE()),0.5)))</f>
        <v>12.5</v>
      </c>
      <c r="P47" s="233">
        <f>SUMIFS(Inventory!$F$2:$F$38,Inventory!$I$2:$I$38,"P1+",Inventory!$E$2:$E$38,"&lt;&gt;West")+IF(UPPER($H47)="YES",SUMIFS(Inventory!$F$2:$F$38,Inventory!$I$2:$I$38,"P1+",Inventory!$E$2:$E$38,"West"),0)</f>
        <v>68</v>
      </c>
      <c r="Q47" s="233">
        <f>SUMIFS(Inventory!$F$2:$F$38,Inventory!$I$2:$I$38,"P1",Inventory!$E$2:$E$38,"&lt;&gt;West")+IF(UPPER($H47)="YES",SUMIFS(Inventory!$F$2:$F$38,Inventory!$I$2:$I$38,"P1",Inventory!$E$2:$E$38,"West"),0)</f>
        <v>422</v>
      </c>
      <c r="R47" s="233">
        <f>SUMIFS(Inventory!$F$2:$F$38,Inventory!$I$2:$I$38,"P2+",Inventory!$E$2:$E$38,"&lt;&gt;West")+IF(UPPER($H47)="YES",SUMIFS(Inventory!$F$2:$F$38,Inventory!$I$2:$I$38,"P2+",Inventory!$E$2:$E$38,"West"),0)</f>
        <v>70</v>
      </c>
      <c r="S47" s="233">
        <f>SUMIFS(Inventory!$F$2:$F$38,Inventory!$I$2:$I$38,"P2",Inventory!$E$2:$E$38,"&lt;&gt;West")+IF(UPPER($H47)="YES",SUMIFS(Inventory!$F$2:$F$38,Inventory!$I$2:$I$38,"P2",Inventory!$E$2:$E$38,"West"),0)</f>
        <v>658</v>
      </c>
      <c r="T47" s="233">
        <f>SUMIFS(Inventory!$F$2:$F$38,Inventory!$I$2:$I$38,"P3",Inventory!$E$2:$E$38,"&lt;&gt;West")+IF(UPPER($H47)="YES",SUMIFS(Inventory!$F$2:$F$38,Inventory!$I$2:$I$38,"P3",Inventory!$E$2:$E$38,"West"),0)</f>
        <v>1120</v>
      </c>
      <c r="U47" s="233">
        <f>SUMIFS(Inventory!$F$2:$F$38,Inventory!$I$2:$I$38,"P4",Inventory!$E$2:$E$38,"&lt;&gt;West")+IF(UPPER($H47)="YES",SUMIFS(Inventory!$F$2:$F$38,Inventory!$I$2:$I$38,"P4",Inventory!$E$2:$E$38,"West"),0)</f>
        <v>746</v>
      </c>
      <c r="V47" s="233">
        <f>SUMIFS(Inventory!$F$2:$F$38,Inventory!$I$2:$I$38,"P5",Inventory!$E$2:$E$38,"&lt;&gt;West")+IF(UPPER($H47)="YES",SUMIFS(Inventory!$F$2:$F$38,Inventory!$I$2:$I$38,"P5",Inventory!$E$2:$E$38,"West"),0)</f>
        <v>922</v>
      </c>
      <c r="W47" s="233">
        <f t="shared" si="54"/>
        <v>4006</v>
      </c>
      <c r="X47" s="233">
        <f>IF(IFERROR(INDEX(Overrides!$F$292:$L$531,MATCH($A47&amp;$G47,Overrides!$C$292:$C$531,0),1),"")&lt;&gt;"",IFERROR(INDEX(Overrides!$F$292:$L$531,MATCH($A47&amp;$G47,Overrides!$C$292:$C$531,0),1),""),ROUND(P47*Setup!B$74*VLOOKUP($F47,Setup!$A$52:$C$55,3,FALSE()),0))</f>
        <v>0</v>
      </c>
      <c r="Y47" s="233">
        <f>IF(IFERROR(INDEX(Overrides!$F$292:$L$531,MATCH($A47&amp;$G47,Overrides!$C$292:$C$531,0),2),"")&lt;&gt;"",IFERROR(INDEX(Overrides!$F$292:$L$531,MATCH($A47&amp;$G47,Overrides!$C$292:$C$531,0),2),""),ROUND(Q47*Setup!C$74*VLOOKUP($F47,Setup!$A$52:$C$55,3,FALSE()),0))</f>
        <v>0</v>
      </c>
      <c r="Z47" s="233">
        <f>IF(IFERROR(INDEX(Overrides!$F$292:$L$531,MATCH($A47&amp;$G47,Overrides!$C$292:$C$531,0),3),"")&lt;&gt;"",IFERROR(INDEX(Overrides!$F$292:$L$531,MATCH($A47&amp;$G47,Overrides!$C$292:$C$531,0),3),""),ROUND(R47*Setup!D$74*VLOOKUP($F47,Setup!$A$52:$C$55,3,FALSE()),0))</f>
        <v>0</v>
      </c>
      <c r="AA47" s="233">
        <f>IF(IFERROR(INDEX(Overrides!$F$292:$L$531,MATCH($A47&amp;$G47,Overrides!$C$292:$C$531,0),4),"")&lt;&gt;"",IFERROR(INDEX(Overrides!$F$292:$L$531,MATCH($A47&amp;$G47,Overrides!$C$292:$C$531,0),4),""),ROUND(S47*Setup!E$74*VLOOKUP($F47,Setup!$A$52:$C$55,3,FALSE()),0))</f>
        <v>0</v>
      </c>
      <c r="AB47" s="233">
        <f>IF(IFERROR(INDEX(Overrides!$F$292:$L$531,MATCH($A47&amp;$G47,Overrides!$C$292:$C$531,0),5),"")&lt;&gt;"",IFERROR(INDEX(Overrides!$F$292:$L$531,MATCH($A47&amp;$G47,Overrides!$C$292:$C$531,0),5),""),ROUND(T47*Setup!F$74*VLOOKUP($F47,Setup!$A$52:$C$55,3,FALSE()),0))</f>
        <v>0</v>
      </c>
      <c r="AC47" s="233">
        <f>IF(IFERROR(INDEX(Overrides!$F$292:$L$531,MATCH($A47&amp;$G47,Overrides!$C$292:$C$531,0),6),"")&lt;&gt;"",IFERROR(INDEX(Overrides!$F$292:$L$531,MATCH($A47&amp;$G47,Overrides!$C$292:$C$531,0),6),""),ROUND(U47*Setup!G$74*VLOOKUP($F47,Setup!$A$52:$C$55,3,FALSE()),0))</f>
        <v>0</v>
      </c>
      <c r="AD47" s="233">
        <f>IF(IFERROR(INDEX(Overrides!$F$292:$L$531,MATCH($A47&amp;$G47,Overrides!$C$292:$C$531,0),7),"")&lt;&gt;"",IFERROR(INDEX(Overrides!$F$292:$L$531,MATCH($A47&amp;$G47,Overrides!$C$292:$C$531,0),7),""),ROUND(V47*Setup!H$74*VLOOKUP($F47,Setup!$A$52:$C$55,3,FALSE()),0))</f>
        <v>0</v>
      </c>
      <c r="AE47" s="233">
        <f t="shared" si="1"/>
        <v>0</v>
      </c>
      <c r="AF47" s="233">
        <f t="shared" si="2"/>
        <v>68</v>
      </c>
      <c r="AG47" s="233">
        <f t="shared" si="3"/>
        <v>422</v>
      </c>
      <c r="AH47" s="233">
        <f t="shared" si="4"/>
        <v>70</v>
      </c>
      <c r="AI47" s="233">
        <f t="shared" si="5"/>
        <v>658</v>
      </c>
      <c r="AJ47" s="233">
        <f t="shared" si="6"/>
        <v>1120</v>
      </c>
      <c r="AK47" s="233">
        <f t="shared" si="7"/>
        <v>746</v>
      </c>
      <c r="AL47" s="233">
        <f t="shared" si="8"/>
        <v>922</v>
      </c>
      <c r="AM47" s="233">
        <f t="shared" si="9"/>
        <v>3084</v>
      </c>
      <c r="AN47" s="234">
        <f t="shared" si="55"/>
        <v>0</v>
      </c>
      <c r="AO47" s="234">
        <f t="shared" si="56"/>
        <v>0</v>
      </c>
      <c r="AP47" s="234">
        <f t="shared" si="57"/>
        <v>0</v>
      </c>
      <c r="AQ47" s="234">
        <f t="shared" si="58"/>
        <v>0</v>
      </c>
      <c r="AR47" s="234">
        <f t="shared" si="59"/>
        <v>0</v>
      </c>
      <c r="AS47" s="234">
        <f t="shared" si="60"/>
        <v>0</v>
      </c>
      <c r="AT47" s="234">
        <f t="shared" si="61"/>
        <v>0</v>
      </c>
      <c r="AU47" s="234">
        <f t="shared" si="17"/>
        <v>0</v>
      </c>
      <c r="AV47" s="167" t="str">
        <f>Setup!I7</f>
        <v>Yes</v>
      </c>
      <c r="AW47" s="167" t="str">
        <f>Setup!J7</f>
        <v>Yes</v>
      </c>
    </row>
    <row r="48" spans="1:49" ht="15" customHeight="1" x14ac:dyDescent="0.3">
      <c r="A48" s="167">
        <f>Setup!A7</f>
        <v>5</v>
      </c>
      <c r="B48" s="230">
        <f>Setup!B7</f>
        <v>46176</v>
      </c>
      <c r="C48" s="167" t="str">
        <f>Setup!C7</f>
        <v>Wednesday</v>
      </c>
      <c r="D48" s="167" t="str">
        <f>Setup!D7</f>
        <v>Forward Madison FC</v>
      </c>
      <c r="E48" s="231">
        <f>Setup!E7</f>
        <v>0.79166666666666696</v>
      </c>
      <c r="F48" s="167" t="str">
        <f>Setup!F7</f>
        <v>A</v>
      </c>
      <c r="G48" s="167" t="s">
        <v>119</v>
      </c>
      <c r="H48" s="167" t="str">
        <f>Setup!H7</f>
        <v>Yes</v>
      </c>
      <c r="I48" s="232">
        <f>IF(IFERROR(INDEX(Overrides!$F$49:$L$288,MATCH($A48&amp;$G48,Overrides!$C$49:$C$288,0),1),"")&lt;&gt;"",IFERROR(INDEX(Overrides!$F$49:$L$288,MATCH($A48&amp;$G48,Overrides!$C$49:$C$288,0),1),""),IF(IFERROR(INDEX(Overrides!$D$6:$J$45,MATCH($F48&amp;$G48,Overrides!$C$6:$C$45,0),1),"")&lt;&gt;"",IFERROR(INDEX(Overrides!$D$6:$J$45,MATCH($F48&amp;$G48,Overrides!$C$6:$C$45,0),1),""),MROUND(VLOOKUP("P1+",Setup!$A$30:$B$36,2,FALSE())*VLOOKUP($G48,Setup!$A$40:$B$48,2,FALSE())*VLOOKUP($F48,Setup!$A$52:$B$55,2,FALSE()),0.5)))</f>
        <v>0</v>
      </c>
      <c r="J48" s="232">
        <f>IF(IFERROR(INDEX(Overrides!$F$49:$L$288,MATCH($A48&amp;$G48,Overrides!$C$49:$C$288,0),2),"")&lt;&gt;"",IFERROR(INDEX(Overrides!$F$49:$L$288,MATCH($A48&amp;$G48,Overrides!$C$49:$C$288,0),2),""),IF(IFERROR(INDEX(Overrides!$D$6:$J$45,MATCH($F48&amp;$G48,Overrides!$C$6:$C$45,0),2),"")&lt;&gt;"",IFERROR(INDEX(Overrides!$D$6:$J$45,MATCH($F48&amp;$G48,Overrides!$C$6:$C$45,0),2),""),MROUND(VLOOKUP("P1",Setup!$A$30:$B$36,2,FALSE())*VLOOKUP($G48,Setup!$A$40:$B$48,2,FALSE())*VLOOKUP($F48,Setup!$A$52:$B$55,2,FALSE()),0.5)))</f>
        <v>0</v>
      </c>
      <c r="K48" s="232">
        <f>IF(IFERROR(INDEX(Overrides!$F$49:$L$288,MATCH($A48&amp;$G48,Overrides!$C$49:$C$288,0),3),"")&lt;&gt;"",IFERROR(INDEX(Overrides!$F$49:$L$288,MATCH($A48&amp;$G48,Overrides!$C$49:$C$288,0),3),""),IF(IFERROR(INDEX(Overrides!$D$6:$J$45,MATCH($F48&amp;$G48,Overrides!$C$6:$C$45,0),3),"")&lt;&gt;"",IFERROR(INDEX(Overrides!$D$6:$J$45,MATCH($F48&amp;$G48,Overrides!$C$6:$C$45,0),3),""),MROUND(VLOOKUP("P2+",Setup!$A$30:$B$36,2,FALSE())*VLOOKUP($G48,Setup!$A$40:$B$48,2,FALSE())*VLOOKUP($F48,Setup!$A$52:$B$55,2,FALSE()),0.5)))</f>
        <v>0</v>
      </c>
      <c r="L48" s="232">
        <f>IF(IFERROR(INDEX(Overrides!$F$49:$L$288,MATCH($A48&amp;$G48,Overrides!$C$49:$C$288,0),4),"")&lt;&gt;"",IFERROR(INDEX(Overrides!$F$49:$L$288,MATCH($A48&amp;$G48,Overrides!$C$49:$C$288,0),4),""),IF(IFERROR(INDEX(Overrides!$D$6:$J$45,MATCH($F48&amp;$G48,Overrides!$C$6:$C$45,0),4),"")&lt;&gt;"",IFERROR(INDEX(Overrides!$D$6:$J$45,MATCH($F48&amp;$G48,Overrides!$C$6:$C$45,0),4),""),MROUND(VLOOKUP("P2",Setup!$A$30:$B$36,2,FALSE())*VLOOKUP($G48,Setup!$A$40:$B$48,2,FALSE())*VLOOKUP($F48,Setup!$A$52:$B$55,2,FALSE()),0.5)))</f>
        <v>0</v>
      </c>
      <c r="M48" s="232">
        <f>IF(IFERROR(INDEX(Overrides!$F$49:$L$288,MATCH($A48&amp;$G48,Overrides!$C$49:$C$288,0),5),"")&lt;&gt;"",IFERROR(INDEX(Overrides!$F$49:$L$288,MATCH($A48&amp;$G48,Overrides!$C$49:$C$288,0),5),""),IF(IFERROR(INDEX(Overrides!$D$6:$J$45,MATCH($F48&amp;$G48,Overrides!$C$6:$C$45,0),5),"")&lt;&gt;"",IFERROR(INDEX(Overrides!$D$6:$J$45,MATCH($F48&amp;$G48,Overrides!$C$6:$C$45,0),5),""),MROUND(VLOOKUP("P3",Setup!$A$30:$B$36,2,FALSE())*VLOOKUP($G48,Setup!$A$40:$B$48,2,FALSE())*VLOOKUP($F48,Setup!$A$52:$B$55,2,FALSE()),0.5)))</f>
        <v>0</v>
      </c>
      <c r="N48" s="232">
        <f>IF(IFERROR(INDEX(Overrides!$F$49:$L$288,MATCH($A48&amp;$G48,Overrides!$C$49:$C$288,0),6),"")&lt;&gt;"",IFERROR(INDEX(Overrides!$F$49:$L$288,MATCH($A48&amp;$G48,Overrides!$C$49:$C$288,0),6),""),IF(IFERROR(INDEX(Overrides!$D$6:$J$45,MATCH($F48&amp;$G48,Overrides!$C$6:$C$45,0),6),"")&lt;&gt;"",IFERROR(INDEX(Overrides!$D$6:$J$45,MATCH($F48&amp;$G48,Overrides!$C$6:$C$45,0),6),""),MROUND(VLOOKUP("P4",Setup!$A$30:$B$36,2,FALSE())*VLOOKUP($G48,Setup!$A$40:$B$48,2,FALSE())*VLOOKUP($F48,Setup!$A$52:$B$55,2,FALSE()),0.5)))</f>
        <v>0</v>
      </c>
      <c r="O48" s="232">
        <f>IF(IFERROR(INDEX(Overrides!$F$49:$L$288,MATCH($A48&amp;$G48,Overrides!$C$49:$C$288,0),7),"")&lt;&gt;"",IFERROR(INDEX(Overrides!$F$49:$L$288,MATCH($A48&amp;$G48,Overrides!$C$49:$C$288,0),7),""),IF(IFERROR(INDEX(Overrides!$D$6:$J$45,MATCH($F48&amp;$G48,Overrides!$C$6:$C$45,0),7),"")&lt;&gt;"",IFERROR(INDEX(Overrides!$D$6:$J$45,MATCH($F48&amp;$G48,Overrides!$C$6:$C$45,0),7),""),MROUND(VLOOKUP("P5",Setup!$A$30:$B$36,2,FALSE())*VLOOKUP($G48,Setup!$A$40:$B$48,2,FALSE())*VLOOKUP($F48,Setup!$A$52:$B$55,2,FALSE()),0.5)))</f>
        <v>0</v>
      </c>
      <c r="P48" s="233">
        <f>SUMIFS(Inventory!$F$2:$F$38,Inventory!$I$2:$I$38,"P1+",Inventory!$E$2:$E$38,"&lt;&gt;West")+IF(UPPER($H48)="YES",SUMIFS(Inventory!$F$2:$F$38,Inventory!$I$2:$I$38,"P1+",Inventory!$E$2:$E$38,"West"),0)</f>
        <v>68</v>
      </c>
      <c r="Q48" s="233">
        <f>SUMIFS(Inventory!$F$2:$F$38,Inventory!$I$2:$I$38,"P1",Inventory!$E$2:$E$38,"&lt;&gt;West")+IF(UPPER($H48)="YES",SUMIFS(Inventory!$F$2:$F$38,Inventory!$I$2:$I$38,"P1",Inventory!$E$2:$E$38,"West"),0)</f>
        <v>422</v>
      </c>
      <c r="R48" s="233">
        <f>SUMIFS(Inventory!$F$2:$F$38,Inventory!$I$2:$I$38,"P2+",Inventory!$E$2:$E$38,"&lt;&gt;West")+IF(UPPER($H48)="YES",SUMIFS(Inventory!$F$2:$F$38,Inventory!$I$2:$I$38,"P2+",Inventory!$E$2:$E$38,"West"),0)</f>
        <v>70</v>
      </c>
      <c r="S48" s="233">
        <f>SUMIFS(Inventory!$F$2:$F$38,Inventory!$I$2:$I$38,"P2",Inventory!$E$2:$E$38,"&lt;&gt;West")+IF(UPPER($H48)="YES",SUMIFS(Inventory!$F$2:$F$38,Inventory!$I$2:$I$38,"P2",Inventory!$E$2:$E$38,"West"),0)</f>
        <v>658</v>
      </c>
      <c r="T48" s="233">
        <f>SUMIFS(Inventory!$F$2:$F$38,Inventory!$I$2:$I$38,"P3",Inventory!$E$2:$E$38,"&lt;&gt;West")+IF(UPPER($H48)="YES",SUMIFS(Inventory!$F$2:$F$38,Inventory!$I$2:$I$38,"P3",Inventory!$E$2:$E$38,"West"),0)</f>
        <v>1120</v>
      </c>
      <c r="U48" s="233">
        <f>SUMIFS(Inventory!$F$2:$F$38,Inventory!$I$2:$I$38,"P4",Inventory!$E$2:$E$38,"&lt;&gt;West")+IF(UPPER($H48)="YES",SUMIFS(Inventory!$F$2:$F$38,Inventory!$I$2:$I$38,"P4",Inventory!$E$2:$E$38,"West"),0)</f>
        <v>746</v>
      </c>
      <c r="V48" s="233">
        <f>SUMIFS(Inventory!$F$2:$F$38,Inventory!$I$2:$I$38,"P5",Inventory!$E$2:$E$38,"&lt;&gt;West")+IF(UPPER($H48)="YES",SUMIFS(Inventory!$F$2:$F$38,Inventory!$I$2:$I$38,"P5",Inventory!$E$2:$E$38,"West"),0)</f>
        <v>922</v>
      </c>
      <c r="W48" s="233">
        <f t="shared" si="54"/>
        <v>4006</v>
      </c>
      <c r="X48" s="233">
        <f>IF(IFERROR(INDEX(Overrides!$F$292:$L$531,MATCH($A48&amp;$G48,Overrides!$C$292:$C$531,0),1),"")&lt;&gt;"",IFERROR(INDEX(Overrides!$F$292:$L$531,MATCH($A48&amp;$G48,Overrides!$C$292:$C$531,0),1),""),ROUND(P48*Setup!B$75*VLOOKUP($F48,Setup!$A$52:$C$55,3,FALSE()),0))</f>
        <v>0</v>
      </c>
      <c r="Y48" s="233">
        <f>IF(IFERROR(INDEX(Overrides!$F$292:$L$531,MATCH($A48&amp;$G48,Overrides!$C$292:$C$531,0),2),"")&lt;&gt;"",IFERROR(INDEX(Overrides!$F$292:$L$531,MATCH($A48&amp;$G48,Overrides!$C$292:$C$531,0),2),""),ROUND(Q48*Setup!C$75*VLOOKUP($F48,Setup!$A$52:$C$55,3,FALSE()),0))</f>
        <v>0</v>
      </c>
      <c r="Z48" s="233">
        <f>IF(IFERROR(INDEX(Overrides!$F$292:$L$531,MATCH($A48&amp;$G48,Overrides!$C$292:$C$531,0),3),"")&lt;&gt;"",IFERROR(INDEX(Overrides!$F$292:$L$531,MATCH($A48&amp;$G48,Overrides!$C$292:$C$531,0),3),""),ROUND(R48*Setup!D$75*VLOOKUP($F48,Setup!$A$52:$C$55,3,FALSE()),0))</f>
        <v>0</v>
      </c>
      <c r="AA48" s="233">
        <f>IF(IFERROR(INDEX(Overrides!$F$292:$L$531,MATCH($A48&amp;$G48,Overrides!$C$292:$C$531,0),4),"")&lt;&gt;"",IFERROR(INDEX(Overrides!$F$292:$L$531,MATCH($A48&amp;$G48,Overrides!$C$292:$C$531,0),4),""),ROUND(S48*Setup!E$75*VLOOKUP($F48,Setup!$A$52:$C$55,3,FALSE()),0))</f>
        <v>0</v>
      </c>
      <c r="AB48" s="233">
        <f>IF(IFERROR(INDEX(Overrides!$F$292:$L$531,MATCH($A48&amp;$G48,Overrides!$C$292:$C$531,0),5),"")&lt;&gt;"",IFERROR(INDEX(Overrides!$F$292:$L$531,MATCH($A48&amp;$G48,Overrides!$C$292:$C$531,0),5),""),ROUND(T48*Setup!F$75*VLOOKUP($F48,Setup!$A$52:$C$55,3,FALSE()),0))</f>
        <v>0</v>
      </c>
      <c r="AC48" s="233">
        <f>IF(IFERROR(INDEX(Overrides!$F$292:$L$531,MATCH($A48&amp;$G48,Overrides!$C$292:$C$531,0),6),"")&lt;&gt;"",IFERROR(INDEX(Overrides!$F$292:$L$531,MATCH($A48&amp;$G48,Overrides!$C$292:$C$531,0),6),""),ROUND(U48*Setup!G$75*VLOOKUP($F48,Setup!$A$52:$C$55,3,FALSE()),0))</f>
        <v>0</v>
      </c>
      <c r="AD48" s="233">
        <f>IF(IFERROR(INDEX(Overrides!$F$292:$L$531,MATCH($A48&amp;$G48,Overrides!$C$292:$C$531,0),7),"")&lt;&gt;"",IFERROR(INDEX(Overrides!$F$292:$L$531,MATCH($A48&amp;$G48,Overrides!$C$292:$C$531,0),7),""),ROUND(V48*Setup!H$75*VLOOKUP($F48,Setup!$A$52:$C$55,3,FALSE()),0))</f>
        <v>0</v>
      </c>
      <c r="AE48" s="233">
        <f t="shared" si="1"/>
        <v>0</v>
      </c>
      <c r="AF48" s="233">
        <f t="shared" si="2"/>
        <v>68</v>
      </c>
      <c r="AG48" s="233">
        <f t="shared" si="3"/>
        <v>422</v>
      </c>
      <c r="AH48" s="233">
        <f t="shared" si="4"/>
        <v>70</v>
      </c>
      <c r="AI48" s="233">
        <f t="shared" si="5"/>
        <v>658</v>
      </c>
      <c r="AJ48" s="233">
        <f t="shared" si="6"/>
        <v>1120</v>
      </c>
      <c r="AK48" s="233">
        <f t="shared" si="7"/>
        <v>746</v>
      </c>
      <c r="AL48" s="233">
        <f t="shared" si="8"/>
        <v>922</v>
      </c>
      <c r="AM48" s="233">
        <f t="shared" si="9"/>
        <v>3084</v>
      </c>
      <c r="AN48" s="234">
        <f t="shared" si="55"/>
        <v>0</v>
      </c>
      <c r="AO48" s="234">
        <f t="shared" si="56"/>
        <v>0</v>
      </c>
      <c r="AP48" s="234">
        <f t="shared" si="57"/>
        <v>0</v>
      </c>
      <c r="AQ48" s="234">
        <f t="shared" si="58"/>
        <v>0</v>
      </c>
      <c r="AR48" s="234">
        <f t="shared" si="59"/>
        <v>0</v>
      </c>
      <c r="AS48" s="234">
        <f t="shared" si="60"/>
        <v>0</v>
      </c>
      <c r="AT48" s="234">
        <f t="shared" si="61"/>
        <v>0</v>
      </c>
      <c r="AU48" s="234">
        <f t="shared" si="17"/>
        <v>0</v>
      </c>
      <c r="AV48" s="167" t="str">
        <f>Setup!I7</f>
        <v>Yes</v>
      </c>
      <c r="AW48" s="167" t="str">
        <f>Setup!J7</f>
        <v>Yes</v>
      </c>
    </row>
    <row r="49" spans="1:49" ht="15" customHeight="1" x14ac:dyDescent="0.3">
      <c r="A49" s="167">
        <f>Setup!A7</f>
        <v>5</v>
      </c>
      <c r="B49" s="230">
        <f>Setup!B7</f>
        <v>46176</v>
      </c>
      <c r="C49" s="167" t="str">
        <f>Setup!C7</f>
        <v>Wednesday</v>
      </c>
      <c r="D49" s="167" t="str">
        <f>Setup!D7</f>
        <v>Forward Madison FC</v>
      </c>
      <c r="E49" s="231">
        <f>Setup!E7</f>
        <v>0.79166666666666696</v>
      </c>
      <c r="F49" s="167" t="str">
        <f>Setup!F7</f>
        <v>A</v>
      </c>
      <c r="G49" s="167" t="s">
        <v>121</v>
      </c>
      <c r="H49" s="167" t="str">
        <f>Setup!H7</f>
        <v>Yes</v>
      </c>
      <c r="I49" s="232">
        <f>IF(IFERROR(INDEX(Overrides!$F$49:$L$288,MATCH($A49&amp;$G49,Overrides!$C$49:$C$288,0),1),"")&lt;&gt;"",IFERROR(INDEX(Overrides!$F$49:$L$288,MATCH($A49&amp;$G49,Overrides!$C$49:$C$288,0),1),""),IF(IFERROR(INDEX(Overrides!$D$6:$J$45,MATCH($F49&amp;$G49,Overrides!$C$6:$C$45,0),1),"")&lt;&gt;"",IFERROR(INDEX(Overrides!$D$6:$J$45,MATCH($F49&amp;$G49,Overrides!$C$6:$C$45,0),1),""),MROUND(VLOOKUP("P1+",Setup!$A$30:$B$36,2,FALSE())*VLOOKUP($G49,Setup!$A$40:$B$48,2,FALSE())*VLOOKUP($F49,Setup!$A$52:$B$55,2,FALSE()),0.5)))</f>
        <v>0</v>
      </c>
      <c r="J49" s="232">
        <f>IF(IFERROR(INDEX(Overrides!$F$49:$L$288,MATCH($A49&amp;$G49,Overrides!$C$49:$C$288,0),2),"")&lt;&gt;"",IFERROR(INDEX(Overrides!$F$49:$L$288,MATCH($A49&amp;$G49,Overrides!$C$49:$C$288,0),2),""),IF(IFERROR(INDEX(Overrides!$D$6:$J$45,MATCH($F49&amp;$G49,Overrides!$C$6:$C$45,0),2),"")&lt;&gt;"",IFERROR(INDEX(Overrides!$D$6:$J$45,MATCH($F49&amp;$G49,Overrides!$C$6:$C$45,0),2),""),MROUND(VLOOKUP("P1",Setup!$A$30:$B$36,2,FALSE())*VLOOKUP($G49,Setup!$A$40:$B$48,2,FALSE())*VLOOKUP($F49,Setup!$A$52:$B$55,2,FALSE()),0.5)))</f>
        <v>0</v>
      </c>
      <c r="K49" s="232">
        <f>IF(IFERROR(INDEX(Overrides!$F$49:$L$288,MATCH($A49&amp;$G49,Overrides!$C$49:$C$288,0),3),"")&lt;&gt;"",IFERROR(INDEX(Overrides!$F$49:$L$288,MATCH($A49&amp;$G49,Overrides!$C$49:$C$288,0),3),""),IF(IFERROR(INDEX(Overrides!$D$6:$J$45,MATCH($F49&amp;$G49,Overrides!$C$6:$C$45,0),3),"")&lt;&gt;"",IFERROR(INDEX(Overrides!$D$6:$J$45,MATCH($F49&amp;$G49,Overrides!$C$6:$C$45,0),3),""),MROUND(VLOOKUP("P2+",Setup!$A$30:$B$36,2,FALSE())*VLOOKUP($G49,Setup!$A$40:$B$48,2,FALSE())*VLOOKUP($F49,Setup!$A$52:$B$55,2,FALSE()),0.5)))</f>
        <v>0</v>
      </c>
      <c r="L49" s="232">
        <f>IF(IFERROR(INDEX(Overrides!$F$49:$L$288,MATCH($A49&amp;$G49,Overrides!$C$49:$C$288,0),4),"")&lt;&gt;"",IFERROR(INDEX(Overrides!$F$49:$L$288,MATCH($A49&amp;$G49,Overrides!$C$49:$C$288,0),4),""),IF(IFERROR(INDEX(Overrides!$D$6:$J$45,MATCH($F49&amp;$G49,Overrides!$C$6:$C$45,0),4),"")&lt;&gt;"",IFERROR(INDEX(Overrides!$D$6:$J$45,MATCH($F49&amp;$G49,Overrides!$C$6:$C$45,0),4),""),MROUND(VLOOKUP("P2",Setup!$A$30:$B$36,2,FALSE())*VLOOKUP($G49,Setup!$A$40:$B$48,2,FALSE())*VLOOKUP($F49,Setup!$A$52:$B$55,2,FALSE()),0.5)))</f>
        <v>0</v>
      </c>
      <c r="M49" s="232">
        <f>IF(IFERROR(INDEX(Overrides!$F$49:$L$288,MATCH($A49&amp;$G49,Overrides!$C$49:$C$288,0),5),"")&lt;&gt;"",IFERROR(INDEX(Overrides!$F$49:$L$288,MATCH($A49&amp;$G49,Overrides!$C$49:$C$288,0),5),""),IF(IFERROR(INDEX(Overrides!$D$6:$J$45,MATCH($F49&amp;$G49,Overrides!$C$6:$C$45,0),5),"")&lt;&gt;"",IFERROR(INDEX(Overrides!$D$6:$J$45,MATCH($F49&amp;$G49,Overrides!$C$6:$C$45,0),5),""),MROUND(VLOOKUP("P3",Setup!$A$30:$B$36,2,FALSE())*VLOOKUP($G49,Setup!$A$40:$B$48,2,FALSE())*VLOOKUP($F49,Setup!$A$52:$B$55,2,FALSE()),0.5)))</f>
        <v>0</v>
      </c>
      <c r="N49" s="232">
        <f>IF(IFERROR(INDEX(Overrides!$F$49:$L$288,MATCH($A49&amp;$G49,Overrides!$C$49:$C$288,0),6),"")&lt;&gt;"",IFERROR(INDEX(Overrides!$F$49:$L$288,MATCH($A49&amp;$G49,Overrides!$C$49:$C$288,0),6),""),IF(IFERROR(INDEX(Overrides!$D$6:$J$45,MATCH($F49&amp;$G49,Overrides!$C$6:$C$45,0),6),"")&lt;&gt;"",IFERROR(INDEX(Overrides!$D$6:$J$45,MATCH($F49&amp;$G49,Overrides!$C$6:$C$45,0),6),""),MROUND(VLOOKUP("P4",Setup!$A$30:$B$36,2,FALSE())*VLOOKUP($G49,Setup!$A$40:$B$48,2,FALSE())*VLOOKUP($F49,Setup!$A$52:$B$55,2,FALSE()),0.5)))</f>
        <v>0</v>
      </c>
      <c r="O49" s="232">
        <f>IF(IFERROR(INDEX(Overrides!$F$49:$L$288,MATCH($A49&amp;$G49,Overrides!$C$49:$C$288,0),7),"")&lt;&gt;"",IFERROR(INDEX(Overrides!$F$49:$L$288,MATCH($A49&amp;$G49,Overrides!$C$49:$C$288,0),7),""),IF(IFERROR(INDEX(Overrides!$D$6:$J$45,MATCH($F49&amp;$G49,Overrides!$C$6:$C$45,0),7),"")&lt;&gt;"",IFERROR(INDEX(Overrides!$D$6:$J$45,MATCH($F49&amp;$G49,Overrides!$C$6:$C$45,0),7),""),MROUND(VLOOKUP("P5",Setup!$A$30:$B$36,2,FALSE())*VLOOKUP($G49,Setup!$A$40:$B$48,2,FALSE())*VLOOKUP($F49,Setup!$A$52:$B$55,2,FALSE()),0.5)))</f>
        <v>0</v>
      </c>
      <c r="P49" s="233">
        <f>SUMIFS(Inventory!$F$2:$F$38,Inventory!$I$2:$I$38,"P1+",Inventory!$E$2:$E$38,"&lt;&gt;West")+IF(UPPER($H49)="YES",SUMIFS(Inventory!$F$2:$F$38,Inventory!$I$2:$I$38,"P1+",Inventory!$E$2:$E$38,"West"),0)</f>
        <v>68</v>
      </c>
      <c r="Q49" s="233">
        <f>SUMIFS(Inventory!$F$2:$F$38,Inventory!$I$2:$I$38,"P1",Inventory!$E$2:$E$38,"&lt;&gt;West")+IF(UPPER($H49)="YES",SUMIFS(Inventory!$F$2:$F$38,Inventory!$I$2:$I$38,"P1",Inventory!$E$2:$E$38,"West"),0)</f>
        <v>422</v>
      </c>
      <c r="R49" s="233">
        <f>SUMIFS(Inventory!$F$2:$F$38,Inventory!$I$2:$I$38,"P2+",Inventory!$E$2:$E$38,"&lt;&gt;West")+IF(UPPER($H49)="YES",SUMIFS(Inventory!$F$2:$F$38,Inventory!$I$2:$I$38,"P2+",Inventory!$E$2:$E$38,"West"),0)</f>
        <v>70</v>
      </c>
      <c r="S49" s="233">
        <f>SUMIFS(Inventory!$F$2:$F$38,Inventory!$I$2:$I$38,"P2",Inventory!$E$2:$E$38,"&lt;&gt;West")+IF(UPPER($H49)="YES",SUMIFS(Inventory!$F$2:$F$38,Inventory!$I$2:$I$38,"P2",Inventory!$E$2:$E$38,"West"),0)</f>
        <v>658</v>
      </c>
      <c r="T49" s="233">
        <f>SUMIFS(Inventory!$F$2:$F$38,Inventory!$I$2:$I$38,"P3",Inventory!$E$2:$E$38,"&lt;&gt;West")+IF(UPPER($H49)="YES",SUMIFS(Inventory!$F$2:$F$38,Inventory!$I$2:$I$38,"P3",Inventory!$E$2:$E$38,"West"),0)</f>
        <v>1120</v>
      </c>
      <c r="U49" s="233">
        <f>SUMIFS(Inventory!$F$2:$F$38,Inventory!$I$2:$I$38,"P4",Inventory!$E$2:$E$38,"&lt;&gt;West")+IF(UPPER($H49)="YES",SUMIFS(Inventory!$F$2:$F$38,Inventory!$I$2:$I$38,"P4",Inventory!$E$2:$E$38,"West"),0)</f>
        <v>746</v>
      </c>
      <c r="V49" s="233">
        <f>SUMIFS(Inventory!$F$2:$F$38,Inventory!$I$2:$I$38,"P5",Inventory!$E$2:$E$38,"&lt;&gt;West")+IF(UPPER($H49)="YES",SUMIFS(Inventory!$F$2:$F$38,Inventory!$I$2:$I$38,"P5",Inventory!$E$2:$E$38,"West"),0)</f>
        <v>922</v>
      </c>
      <c r="W49" s="233">
        <f t="shared" si="54"/>
        <v>4006</v>
      </c>
      <c r="X49" s="233">
        <f>IF(IFERROR(INDEX(Overrides!$F$292:$L$531,MATCH($A49&amp;$G49,Overrides!$C$292:$C$531,0),1),"")&lt;&gt;"",IFERROR(INDEX(Overrides!$F$292:$L$531,MATCH($A49&amp;$G49,Overrides!$C$292:$C$531,0),1),""),ROUND(P49*Setup!B$76*VLOOKUP($F49,Setup!$A$52:$C$55,3,FALSE()),0))</f>
        <v>0</v>
      </c>
      <c r="Y49" s="233">
        <f>IF(IFERROR(INDEX(Overrides!$F$292:$L$531,MATCH($A49&amp;$G49,Overrides!$C$292:$C$531,0),2),"")&lt;&gt;"",IFERROR(INDEX(Overrides!$F$292:$L$531,MATCH($A49&amp;$G49,Overrides!$C$292:$C$531,0),2),""),ROUND(Q49*Setup!C$76*VLOOKUP($F49,Setup!$A$52:$C$55,3,FALSE()),0))</f>
        <v>0</v>
      </c>
      <c r="Z49" s="233">
        <f>IF(IFERROR(INDEX(Overrides!$F$292:$L$531,MATCH($A49&amp;$G49,Overrides!$C$292:$C$531,0),3),"")&lt;&gt;"",IFERROR(INDEX(Overrides!$F$292:$L$531,MATCH($A49&amp;$G49,Overrides!$C$292:$C$531,0),3),""),ROUND(R49*Setup!D$76*VLOOKUP($F49,Setup!$A$52:$C$55,3,FALSE()),0))</f>
        <v>0</v>
      </c>
      <c r="AA49" s="233">
        <f>IF(IFERROR(INDEX(Overrides!$F$292:$L$531,MATCH($A49&amp;$G49,Overrides!$C$292:$C$531,0),4),"")&lt;&gt;"",IFERROR(INDEX(Overrides!$F$292:$L$531,MATCH($A49&amp;$G49,Overrides!$C$292:$C$531,0),4),""),ROUND(S49*Setup!E$76*VLOOKUP($F49,Setup!$A$52:$C$55,3,FALSE()),0))</f>
        <v>0</v>
      </c>
      <c r="AB49" s="233">
        <f>IF(IFERROR(INDEX(Overrides!$F$292:$L$531,MATCH($A49&amp;$G49,Overrides!$C$292:$C$531,0),5),"")&lt;&gt;"",IFERROR(INDEX(Overrides!$F$292:$L$531,MATCH($A49&amp;$G49,Overrides!$C$292:$C$531,0),5),""),ROUND(T49*Setup!F$76*VLOOKUP($F49,Setup!$A$52:$C$55,3,FALSE()),0))</f>
        <v>0</v>
      </c>
      <c r="AC49" s="233">
        <f>IF(IFERROR(INDEX(Overrides!$F$292:$L$531,MATCH($A49&amp;$G49,Overrides!$C$292:$C$531,0),6),"")&lt;&gt;"",IFERROR(INDEX(Overrides!$F$292:$L$531,MATCH($A49&amp;$G49,Overrides!$C$292:$C$531,0),6),""),ROUND(U49*Setup!G$76*VLOOKUP($F49,Setup!$A$52:$C$55,3,FALSE()),0))</f>
        <v>0</v>
      </c>
      <c r="AD49" s="233">
        <f>IF(IFERROR(INDEX(Overrides!$F$292:$L$531,MATCH($A49&amp;$G49,Overrides!$C$292:$C$531,0),7),"")&lt;&gt;"",IFERROR(INDEX(Overrides!$F$292:$L$531,MATCH($A49&amp;$G49,Overrides!$C$292:$C$531,0),7),""),ROUND(V49*Setup!H$76*VLOOKUP($F49,Setup!$A$52:$C$55,3,FALSE()),0))</f>
        <v>0</v>
      </c>
      <c r="AE49" s="233">
        <f t="shared" si="1"/>
        <v>0</v>
      </c>
      <c r="AF49" s="233">
        <f t="shared" si="2"/>
        <v>68</v>
      </c>
      <c r="AG49" s="233">
        <f t="shared" si="3"/>
        <v>422</v>
      </c>
      <c r="AH49" s="233">
        <f t="shared" si="4"/>
        <v>70</v>
      </c>
      <c r="AI49" s="233">
        <f t="shared" si="5"/>
        <v>658</v>
      </c>
      <c r="AJ49" s="233">
        <f t="shared" si="6"/>
        <v>1120</v>
      </c>
      <c r="AK49" s="233">
        <f t="shared" si="7"/>
        <v>746</v>
      </c>
      <c r="AL49" s="233">
        <f t="shared" si="8"/>
        <v>922</v>
      </c>
      <c r="AM49" s="233">
        <f t="shared" si="9"/>
        <v>3084</v>
      </c>
      <c r="AN49" s="234">
        <f t="shared" si="55"/>
        <v>0</v>
      </c>
      <c r="AO49" s="234">
        <f t="shared" si="56"/>
        <v>0</v>
      </c>
      <c r="AP49" s="234">
        <f t="shared" si="57"/>
        <v>0</v>
      </c>
      <c r="AQ49" s="234">
        <f t="shared" si="58"/>
        <v>0</v>
      </c>
      <c r="AR49" s="234">
        <f t="shared" si="59"/>
        <v>0</v>
      </c>
      <c r="AS49" s="234">
        <f t="shared" si="60"/>
        <v>0</v>
      </c>
      <c r="AT49" s="234">
        <f t="shared" si="61"/>
        <v>0</v>
      </c>
      <c r="AU49" s="234">
        <f t="shared" si="17"/>
        <v>0</v>
      </c>
      <c r="AV49" s="167" t="str">
        <f>Setup!I7</f>
        <v>Yes</v>
      </c>
      <c r="AW49" s="167" t="str">
        <f>Setup!J7</f>
        <v>Yes</v>
      </c>
    </row>
    <row r="50" spans="1:49" ht="15" customHeight="1" x14ac:dyDescent="0.3">
      <c r="A50" s="167">
        <f>Setup!A7</f>
        <v>5</v>
      </c>
      <c r="B50" s="230">
        <f>Setup!B7</f>
        <v>46176</v>
      </c>
      <c r="C50" s="167" t="str">
        <f>Setup!C7</f>
        <v>Wednesday</v>
      </c>
      <c r="D50" s="167" t="str">
        <f>Setup!D7</f>
        <v>Forward Madison FC</v>
      </c>
      <c r="E50" s="231">
        <f>Setup!E7</f>
        <v>0.79166666666666696</v>
      </c>
      <c r="F50" s="167" t="str">
        <f>Setup!F7</f>
        <v>A</v>
      </c>
      <c r="G50" s="167" t="s">
        <v>123</v>
      </c>
      <c r="H50" s="167" t="str">
        <f>Setup!H7</f>
        <v>Yes</v>
      </c>
      <c r="I50" s="232">
        <f>IF(IFERROR(INDEX(Overrides!$F$49:$L$288,MATCH($A50&amp;$G50,Overrides!$C$49:$C$288,0),1),"")&lt;&gt;"",IFERROR(INDEX(Overrides!$F$49:$L$288,MATCH($A50&amp;$G50,Overrides!$C$49:$C$288,0),1),""),IF(IFERROR(INDEX(Overrides!$D$6:$J$45,MATCH($F50&amp;$G50,Overrides!$C$6:$C$45,0),1),"")&lt;&gt;"",IFERROR(INDEX(Overrides!$D$6:$J$45,MATCH($F50&amp;$G50,Overrides!$C$6:$C$45,0),1),""),MROUND(VLOOKUP("P1+",Setup!$A$30:$B$36,2,FALSE())*VLOOKUP($G50,Setup!$A$40:$B$48,2,FALSE())*VLOOKUP($F50,Setup!$A$52:$B$55,2,FALSE()),0.5)))</f>
        <v>0</v>
      </c>
      <c r="J50" s="232">
        <f>IF(IFERROR(INDEX(Overrides!$F$49:$L$288,MATCH($A50&amp;$G50,Overrides!$C$49:$C$288,0),2),"")&lt;&gt;"",IFERROR(INDEX(Overrides!$F$49:$L$288,MATCH($A50&amp;$G50,Overrides!$C$49:$C$288,0),2),""),IF(IFERROR(INDEX(Overrides!$D$6:$J$45,MATCH($F50&amp;$G50,Overrides!$C$6:$C$45,0),2),"")&lt;&gt;"",IFERROR(INDEX(Overrides!$D$6:$J$45,MATCH($F50&amp;$G50,Overrides!$C$6:$C$45,0),2),""),MROUND(VLOOKUP("P1",Setup!$A$30:$B$36,2,FALSE())*VLOOKUP($G50,Setup!$A$40:$B$48,2,FALSE())*VLOOKUP($F50,Setup!$A$52:$B$55,2,FALSE()),0.5)))</f>
        <v>0</v>
      </c>
      <c r="K50" s="232">
        <f>IF(IFERROR(INDEX(Overrides!$F$49:$L$288,MATCH($A50&amp;$G50,Overrides!$C$49:$C$288,0),3),"")&lt;&gt;"",IFERROR(INDEX(Overrides!$F$49:$L$288,MATCH($A50&amp;$G50,Overrides!$C$49:$C$288,0),3),""),IF(IFERROR(INDEX(Overrides!$D$6:$J$45,MATCH($F50&amp;$G50,Overrides!$C$6:$C$45,0),3),"")&lt;&gt;"",IFERROR(INDEX(Overrides!$D$6:$J$45,MATCH($F50&amp;$G50,Overrides!$C$6:$C$45,0),3),""),MROUND(VLOOKUP("P2+",Setup!$A$30:$B$36,2,FALSE())*VLOOKUP($G50,Setup!$A$40:$B$48,2,FALSE())*VLOOKUP($F50,Setup!$A$52:$B$55,2,FALSE()),0.5)))</f>
        <v>0</v>
      </c>
      <c r="L50" s="232">
        <f>IF(IFERROR(INDEX(Overrides!$F$49:$L$288,MATCH($A50&amp;$G50,Overrides!$C$49:$C$288,0),4),"")&lt;&gt;"",IFERROR(INDEX(Overrides!$F$49:$L$288,MATCH($A50&amp;$G50,Overrides!$C$49:$C$288,0),4),""),IF(IFERROR(INDEX(Overrides!$D$6:$J$45,MATCH($F50&amp;$G50,Overrides!$C$6:$C$45,0),4),"")&lt;&gt;"",IFERROR(INDEX(Overrides!$D$6:$J$45,MATCH($F50&amp;$G50,Overrides!$C$6:$C$45,0),4),""),MROUND(VLOOKUP("P2",Setup!$A$30:$B$36,2,FALSE())*VLOOKUP($G50,Setup!$A$40:$B$48,2,FALSE())*VLOOKUP($F50,Setup!$A$52:$B$55,2,FALSE()),0.5)))</f>
        <v>0</v>
      </c>
      <c r="M50" s="232">
        <f>IF(IFERROR(INDEX(Overrides!$F$49:$L$288,MATCH($A50&amp;$G50,Overrides!$C$49:$C$288,0),5),"")&lt;&gt;"",IFERROR(INDEX(Overrides!$F$49:$L$288,MATCH($A50&amp;$G50,Overrides!$C$49:$C$288,0),5),""),IF(IFERROR(INDEX(Overrides!$D$6:$J$45,MATCH($F50&amp;$G50,Overrides!$C$6:$C$45,0),5),"")&lt;&gt;"",IFERROR(INDEX(Overrides!$D$6:$J$45,MATCH($F50&amp;$G50,Overrides!$C$6:$C$45,0),5),""),MROUND(VLOOKUP("P3",Setup!$A$30:$B$36,2,FALSE())*VLOOKUP($G50,Setup!$A$40:$B$48,2,FALSE())*VLOOKUP($F50,Setup!$A$52:$B$55,2,FALSE()),0.5)))</f>
        <v>0</v>
      </c>
      <c r="N50" s="232">
        <f>IF(IFERROR(INDEX(Overrides!$F$49:$L$288,MATCH($A50&amp;$G50,Overrides!$C$49:$C$288,0),6),"")&lt;&gt;"",IFERROR(INDEX(Overrides!$F$49:$L$288,MATCH($A50&amp;$G50,Overrides!$C$49:$C$288,0),6),""),IF(IFERROR(INDEX(Overrides!$D$6:$J$45,MATCH($F50&amp;$G50,Overrides!$C$6:$C$45,0),6),"")&lt;&gt;"",IFERROR(INDEX(Overrides!$D$6:$J$45,MATCH($F50&amp;$G50,Overrides!$C$6:$C$45,0),6),""),MROUND(VLOOKUP("P4",Setup!$A$30:$B$36,2,FALSE())*VLOOKUP($G50,Setup!$A$40:$B$48,2,FALSE())*VLOOKUP($F50,Setup!$A$52:$B$55,2,FALSE()),0.5)))</f>
        <v>0</v>
      </c>
      <c r="O50" s="232">
        <f>IF(IFERROR(INDEX(Overrides!$F$49:$L$288,MATCH($A50&amp;$G50,Overrides!$C$49:$C$288,0),7),"")&lt;&gt;"",IFERROR(INDEX(Overrides!$F$49:$L$288,MATCH($A50&amp;$G50,Overrides!$C$49:$C$288,0),7),""),IF(IFERROR(INDEX(Overrides!$D$6:$J$45,MATCH($F50&amp;$G50,Overrides!$C$6:$C$45,0),7),"")&lt;&gt;"",IFERROR(INDEX(Overrides!$D$6:$J$45,MATCH($F50&amp;$G50,Overrides!$C$6:$C$45,0),7),""),MROUND(VLOOKUP("P5",Setup!$A$30:$B$36,2,FALSE())*VLOOKUP($G50,Setup!$A$40:$B$48,2,FALSE())*VLOOKUP($F50,Setup!$A$52:$B$55,2,FALSE()),0.5)))</f>
        <v>0</v>
      </c>
      <c r="P50" s="233">
        <f>SUMIFS(Inventory!$F$2:$F$38,Inventory!$I$2:$I$38,"P1+",Inventory!$E$2:$E$38,"&lt;&gt;West")+IF(UPPER($H50)="YES",SUMIFS(Inventory!$F$2:$F$38,Inventory!$I$2:$I$38,"P1+",Inventory!$E$2:$E$38,"West"),0)</f>
        <v>68</v>
      </c>
      <c r="Q50" s="233">
        <f>SUMIFS(Inventory!$F$2:$F$38,Inventory!$I$2:$I$38,"P1",Inventory!$E$2:$E$38,"&lt;&gt;West")+IF(UPPER($H50)="YES",SUMIFS(Inventory!$F$2:$F$38,Inventory!$I$2:$I$38,"P1",Inventory!$E$2:$E$38,"West"),0)</f>
        <v>422</v>
      </c>
      <c r="R50" s="233">
        <f>SUMIFS(Inventory!$F$2:$F$38,Inventory!$I$2:$I$38,"P2+",Inventory!$E$2:$E$38,"&lt;&gt;West")+IF(UPPER($H50)="YES",SUMIFS(Inventory!$F$2:$F$38,Inventory!$I$2:$I$38,"P2+",Inventory!$E$2:$E$38,"West"),0)</f>
        <v>70</v>
      </c>
      <c r="S50" s="233">
        <f>SUMIFS(Inventory!$F$2:$F$38,Inventory!$I$2:$I$38,"P2",Inventory!$E$2:$E$38,"&lt;&gt;West")+IF(UPPER($H50)="YES",SUMIFS(Inventory!$F$2:$F$38,Inventory!$I$2:$I$38,"P2",Inventory!$E$2:$E$38,"West"),0)</f>
        <v>658</v>
      </c>
      <c r="T50" s="233">
        <f>SUMIFS(Inventory!$F$2:$F$38,Inventory!$I$2:$I$38,"P3",Inventory!$E$2:$E$38,"&lt;&gt;West")+IF(UPPER($H50)="YES",SUMIFS(Inventory!$F$2:$F$38,Inventory!$I$2:$I$38,"P3",Inventory!$E$2:$E$38,"West"),0)</f>
        <v>1120</v>
      </c>
      <c r="U50" s="233">
        <f>SUMIFS(Inventory!$F$2:$F$38,Inventory!$I$2:$I$38,"P4",Inventory!$E$2:$E$38,"&lt;&gt;West")+IF(UPPER($H50)="YES",SUMIFS(Inventory!$F$2:$F$38,Inventory!$I$2:$I$38,"P4",Inventory!$E$2:$E$38,"West"),0)</f>
        <v>746</v>
      </c>
      <c r="V50" s="233">
        <f>SUMIFS(Inventory!$F$2:$F$38,Inventory!$I$2:$I$38,"P5",Inventory!$E$2:$E$38,"&lt;&gt;West")+IF(UPPER($H50)="YES",SUMIFS(Inventory!$F$2:$F$38,Inventory!$I$2:$I$38,"P5",Inventory!$E$2:$E$38,"West"),0)</f>
        <v>922</v>
      </c>
      <c r="W50" s="233">
        <f t="shared" si="54"/>
        <v>4006</v>
      </c>
      <c r="X50" s="233">
        <f>IF(IFERROR(INDEX(Overrides!$F$292:$L$531,MATCH($A50&amp;$G50,Overrides!$C$292:$C$531,0),1),"")&lt;&gt;"",IFERROR(INDEX(Overrides!$F$292:$L$531,MATCH($A50&amp;$G50,Overrides!$C$292:$C$531,0),1),""),ROUND(P50*Setup!B$77*VLOOKUP($F50,Setup!$A$52:$C$55,3,FALSE()),0))</f>
        <v>0</v>
      </c>
      <c r="Y50" s="233">
        <f>IF(IFERROR(INDEX(Overrides!$F$292:$L$531,MATCH($A50&amp;$G50,Overrides!$C$292:$C$531,0),2),"")&lt;&gt;"",IFERROR(INDEX(Overrides!$F$292:$L$531,MATCH($A50&amp;$G50,Overrides!$C$292:$C$531,0),2),""),ROUND(Q50*Setup!C$77*VLOOKUP($F50,Setup!$A$52:$C$55,3,FALSE()),0))</f>
        <v>0</v>
      </c>
      <c r="Z50" s="233">
        <f>IF(IFERROR(INDEX(Overrides!$F$292:$L$531,MATCH($A50&amp;$G50,Overrides!$C$292:$C$531,0),3),"")&lt;&gt;"",IFERROR(INDEX(Overrides!$F$292:$L$531,MATCH($A50&amp;$G50,Overrides!$C$292:$C$531,0),3),""),ROUND(R50*Setup!D$77*VLOOKUP($F50,Setup!$A$52:$C$55,3,FALSE()),0))</f>
        <v>0</v>
      </c>
      <c r="AA50" s="233">
        <f>IF(IFERROR(INDEX(Overrides!$F$292:$L$531,MATCH($A50&amp;$G50,Overrides!$C$292:$C$531,0),4),"")&lt;&gt;"",IFERROR(INDEX(Overrides!$F$292:$L$531,MATCH($A50&amp;$G50,Overrides!$C$292:$C$531,0),4),""),ROUND(S50*Setup!E$77*VLOOKUP($F50,Setup!$A$52:$C$55,3,FALSE()),0))</f>
        <v>0</v>
      </c>
      <c r="AB50" s="233">
        <f>IF(IFERROR(INDEX(Overrides!$F$292:$L$531,MATCH($A50&amp;$G50,Overrides!$C$292:$C$531,0),5),"")&lt;&gt;"",IFERROR(INDEX(Overrides!$F$292:$L$531,MATCH($A50&amp;$G50,Overrides!$C$292:$C$531,0),5),""),ROUND(T50*Setup!F$77*VLOOKUP($F50,Setup!$A$52:$C$55,3,FALSE()),0))</f>
        <v>0</v>
      </c>
      <c r="AC50" s="233">
        <f>IF(IFERROR(INDEX(Overrides!$F$292:$L$531,MATCH($A50&amp;$G50,Overrides!$C$292:$C$531,0),6),"")&lt;&gt;"",IFERROR(INDEX(Overrides!$F$292:$L$531,MATCH($A50&amp;$G50,Overrides!$C$292:$C$531,0),6),""),ROUND(U50*Setup!G$77*VLOOKUP($F50,Setup!$A$52:$C$55,3,FALSE()),0))</f>
        <v>0</v>
      </c>
      <c r="AD50" s="233">
        <f>IF(IFERROR(INDEX(Overrides!$F$292:$L$531,MATCH($A50&amp;$G50,Overrides!$C$292:$C$531,0),7),"")&lt;&gt;"",IFERROR(INDEX(Overrides!$F$292:$L$531,MATCH($A50&amp;$G50,Overrides!$C$292:$C$531,0),7),""),ROUND(V50*Setup!H$77*VLOOKUP($F50,Setup!$A$52:$C$55,3,FALSE()),0))</f>
        <v>0</v>
      </c>
      <c r="AE50" s="233">
        <f t="shared" si="1"/>
        <v>0</v>
      </c>
      <c r="AF50" s="233">
        <f t="shared" si="2"/>
        <v>68</v>
      </c>
      <c r="AG50" s="233">
        <f t="shared" si="3"/>
        <v>422</v>
      </c>
      <c r="AH50" s="233">
        <f t="shared" si="4"/>
        <v>70</v>
      </c>
      <c r="AI50" s="233">
        <f t="shared" si="5"/>
        <v>658</v>
      </c>
      <c r="AJ50" s="233">
        <f t="shared" si="6"/>
        <v>1120</v>
      </c>
      <c r="AK50" s="233">
        <f t="shared" si="7"/>
        <v>746</v>
      </c>
      <c r="AL50" s="233">
        <f t="shared" si="8"/>
        <v>922</v>
      </c>
      <c r="AM50" s="233">
        <f t="shared" si="9"/>
        <v>3084</v>
      </c>
      <c r="AN50" s="234">
        <f t="shared" si="55"/>
        <v>0</v>
      </c>
      <c r="AO50" s="234">
        <f t="shared" si="56"/>
        <v>0</v>
      </c>
      <c r="AP50" s="234">
        <f t="shared" si="57"/>
        <v>0</v>
      </c>
      <c r="AQ50" s="234">
        <f t="shared" si="58"/>
        <v>0</v>
      </c>
      <c r="AR50" s="234">
        <f t="shared" si="59"/>
        <v>0</v>
      </c>
      <c r="AS50" s="234">
        <f t="shared" si="60"/>
        <v>0</v>
      </c>
      <c r="AT50" s="234">
        <f t="shared" si="61"/>
        <v>0</v>
      </c>
      <c r="AU50" s="234">
        <f t="shared" si="17"/>
        <v>0</v>
      </c>
      <c r="AV50" s="167" t="str">
        <f>Setup!I7</f>
        <v>Yes</v>
      </c>
      <c r="AW50" s="167" t="str">
        <f>Setup!J7</f>
        <v>Yes</v>
      </c>
    </row>
    <row r="51" spans="1:49" ht="15" customHeight="1" x14ac:dyDescent="0.3">
      <c r="A51" s="167">
        <f>Setup!A7</f>
        <v>5</v>
      </c>
      <c r="B51" s="230">
        <f>Setup!B7</f>
        <v>46176</v>
      </c>
      <c r="C51" s="167" t="str">
        <f>Setup!C7</f>
        <v>Wednesday</v>
      </c>
      <c r="D51" s="167" t="str">
        <f>Setup!D7</f>
        <v>Forward Madison FC</v>
      </c>
      <c r="E51" s="231">
        <f>Setup!E7</f>
        <v>0.79166666666666696</v>
      </c>
      <c r="F51" s="167" t="str">
        <f>Setup!F7</f>
        <v>A</v>
      </c>
      <c r="G51" s="167" t="s">
        <v>125</v>
      </c>
      <c r="H51" s="167" t="str">
        <f>Setup!H7</f>
        <v>Yes</v>
      </c>
      <c r="I51" s="232">
        <f>IF(IFERROR(INDEX(Overrides!$F$49:$L$288,MATCH($A51&amp;$G51,Overrides!$C$49:$C$288,0),1),"")&lt;&gt;"",IFERROR(INDEX(Overrides!$F$49:$L$288,MATCH($A51&amp;$G51,Overrides!$C$49:$C$288,0),1),""),IF(IFERROR(INDEX(Overrides!$D$6:$J$45,MATCH($F51&amp;$G51,Overrides!$C$6:$C$45,0),1),"")&lt;&gt;"",IFERROR(INDEX(Overrides!$D$6:$J$45,MATCH($F51&amp;$G51,Overrides!$C$6:$C$45,0),1),""),MROUND(VLOOKUP("P1+",Setup!$A$30:$B$36,2,FALSE())*VLOOKUP($G51,Setup!$A$40:$B$48,2,FALSE())*VLOOKUP($F51,Setup!$A$52:$B$55,2,FALSE()),0.5)))</f>
        <v>0</v>
      </c>
      <c r="J51" s="232">
        <f>IF(IFERROR(INDEX(Overrides!$F$49:$L$288,MATCH($A51&amp;$G51,Overrides!$C$49:$C$288,0),2),"")&lt;&gt;"",IFERROR(INDEX(Overrides!$F$49:$L$288,MATCH($A51&amp;$G51,Overrides!$C$49:$C$288,0),2),""),IF(IFERROR(INDEX(Overrides!$D$6:$J$45,MATCH($F51&amp;$G51,Overrides!$C$6:$C$45,0),2),"")&lt;&gt;"",IFERROR(INDEX(Overrides!$D$6:$J$45,MATCH($F51&amp;$G51,Overrides!$C$6:$C$45,0),2),""),MROUND(VLOOKUP("P1",Setup!$A$30:$B$36,2,FALSE())*VLOOKUP($G51,Setup!$A$40:$B$48,2,FALSE())*VLOOKUP($F51,Setup!$A$52:$B$55,2,FALSE()),0.5)))</f>
        <v>0</v>
      </c>
      <c r="K51" s="232">
        <f>IF(IFERROR(INDEX(Overrides!$F$49:$L$288,MATCH($A51&amp;$G51,Overrides!$C$49:$C$288,0),3),"")&lt;&gt;"",IFERROR(INDEX(Overrides!$F$49:$L$288,MATCH($A51&amp;$G51,Overrides!$C$49:$C$288,0),3),""),IF(IFERROR(INDEX(Overrides!$D$6:$J$45,MATCH($F51&amp;$G51,Overrides!$C$6:$C$45,0),3),"")&lt;&gt;"",IFERROR(INDEX(Overrides!$D$6:$J$45,MATCH($F51&amp;$G51,Overrides!$C$6:$C$45,0),3),""),MROUND(VLOOKUP("P2+",Setup!$A$30:$B$36,2,FALSE())*VLOOKUP($G51,Setup!$A$40:$B$48,2,FALSE())*VLOOKUP($F51,Setup!$A$52:$B$55,2,FALSE()),0.5)))</f>
        <v>0</v>
      </c>
      <c r="L51" s="232">
        <f>IF(IFERROR(INDEX(Overrides!$F$49:$L$288,MATCH($A51&amp;$G51,Overrides!$C$49:$C$288,0),4),"")&lt;&gt;"",IFERROR(INDEX(Overrides!$F$49:$L$288,MATCH($A51&amp;$G51,Overrides!$C$49:$C$288,0),4),""),IF(IFERROR(INDEX(Overrides!$D$6:$J$45,MATCH($F51&amp;$G51,Overrides!$C$6:$C$45,0),4),"")&lt;&gt;"",IFERROR(INDEX(Overrides!$D$6:$J$45,MATCH($F51&amp;$G51,Overrides!$C$6:$C$45,0),4),""),MROUND(VLOOKUP("P2",Setup!$A$30:$B$36,2,FALSE())*VLOOKUP($G51,Setup!$A$40:$B$48,2,FALSE())*VLOOKUP($F51,Setup!$A$52:$B$55,2,FALSE()),0.5)))</f>
        <v>0</v>
      </c>
      <c r="M51" s="232">
        <f>IF(IFERROR(INDEX(Overrides!$F$49:$L$288,MATCH($A51&amp;$G51,Overrides!$C$49:$C$288,0),5),"")&lt;&gt;"",IFERROR(INDEX(Overrides!$F$49:$L$288,MATCH($A51&amp;$G51,Overrides!$C$49:$C$288,0),5),""),IF(IFERROR(INDEX(Overrides!$D$6:$J$45,MATCH($F51&amp;$G51,Overrides!$C$6:$C$45,0),5),"")&lt;&gt;"",IFERROR(INDEX(Overrides!$D$6:$J$45,MATCH($F51&amp;$G51,Overrides!$C$6:$C$45,0),5),""),MROUND(VLOOKUP("P3",Setup!$A$30:$B$36,2,FALSE())*VLOOKUP($G51,Setup!$A$40:$B$48,2,FALSE())*VLOOKUP($F51,Setup!$A$52:$B$55,2,FALSE()),0.5)))</f>
        <v>0</v>
      </c>
      <c r="N51" s="232">
        <f>IF(IFERROR(INDEX(Overrides!$F$49:$L$288,MATCH($A51&amp;$G51,Overrides!$C$49:$C$288,0),6),"")&lt;&gt;"",IFERROR(INDEX(Overrides!$F$49:$L$288,MATCH($A51&amp;$G51,Overrides!$C$49:$C$288,0),6),""),IF(IFERROR(INDEX(Overrides!$D$6:$J$45,MATCH($F51&amp;$G51,Overrides!$C$6:$C$45,0),6),"")&lt;&gt;"",IFERROR(INDEX(Overrides!$D$6:$J$45,MATCH($F51&amp;$G51,Overrides!$C$6:$C$45,0),6),""),MROUND(VLOOKUP("P4",Setup!$A$30:$B$36,2,FALSE())*VLOOKUP($G51,Setup!$A$40:$B$48,2,FALSE())*VLOOKUP($F51,Setup!$A$52:$B$55,2,FALSE()),0.5)))</f>
        <v>0</v>
      </c>
      <c r="O51" s="232">
        <f>IF(IFERROR(INDEX(Overrides!$F$49:$L$288,MATCH($A51&amp;$G51,Overrides!$C$49:$C$288,0),7),"")&lt;&gt;"",IFERROR(INDEX(Overrides!$F$49:$L$288,MATCH($A51&amp;$G51,Overrides!$C$49:$C$288,0),7),""),IF(IFERROR(INDEX(Overrides!$D$6:$J$45,MATCH($F51&amp;$G51,Overrides!$C$6:$C$45,0),7),"")&lt;&gt;"",IFERROR(INDEX(Overrides!$D$6:$J$45,MATCH($F51&amp;$G51,Overrides!$C$6:$C$45,0),7),""),MROUND(VLOOKUP("P5",Setup!$A$30:$B$36,2,FALSE())*VLOOKUP($G51,Setup!$A$40:$B$48,2,FALSE())*VLOOKUP($F51,Setup!$A$52:$B$55,2,FALSE()),0.5)))</f>
        <v>0</v>
      </c>
      <c r="P51" s="233">
        <f>SUMIFS(Inventory!$F$2:$F$38,Inventory!$I$2:$I$38,"P1+",Inventory!$E$2:$E$38,"&lt;&gt;West")+IF(UPPER($H51)="YES",SUMIFS(Inventory!$F$2:$F$38,Inventory!$I$2:$I$38,"P1+",Inventory!$E$2:$E$38,"West"),0)</f>
        <v>68</v>
      </c>
      <c r="Q51" s="233">
        <f>SUMIFS(Inventory!$F$2:$F$38,Inventory!$I$2:$I$38,"P1",Inventory!$E$2:$E$38,"&lt;&gt;West")+IF(UPPER($H51)="YES",SUMIFS(Inventory!$F$2:$F$38,Inventory!$I$2:$I$38,"P1",Inventory!$E$2:$E$38,"West"),0)</f>
        <v>422</v>
      </c>
      <c r="R51" s="233">
        <f>SUMIFS(Inventory!$F$2:$F$38,Inventory!$I$2:$I$38,"P2+",Inventory!$E$2:$E$38,"&lt;&gt;West")+IF(UPPER($H51)="YES",SUMIFS(Inventory!$F$2:$F$38,Inventory!$I$2:$I$38,"P2+",Inventory!$E$2:$E$38,"West"),0)</f>
        <v>70</v>
      </c>
      <c r="S51" s="233">
        <f>SUMIFS(Inventory!$F$2:$F$38,Inventory!$I$2:$I$38,"P2",Inventory!$E$2:$E$38,"&lt;&gt;West")+IF(UPPER($H51)="YES",SUMIFS(Inventory!$F$2:$F$38,Inventory!$I$2:$I$38,"P2",Inventory!$E$2:$E$38,"West"),0)</f>
        <v>658</v>
      </c>
      <c r="T51" s="233">
        <f>SUMIFS(Inventory!$F$2:$F$38,Inventory!$I$2:$I$38,"P3",Inventory!$E$2:$E$38,"&lt;&gt;West")+IF(UPPER($H51)="YES",SUMIFS(Inventory!$F$2:$F$38,Inventory!$I$2:$I$38,"P3",Inventory!$E$2:$E$38,"West"),0)</f>
        <v>1120</v>
      </c>
      <c r="U51" s="233">
        <f>SUMIFS(Inventory!$F$2:$F$38,Inventory!$I$2:$I$38,"P4",Inventory!$E$2:$E$38,"&lt;&gt;West")+IF(UPPER($H51)="YES",SUMIFS(Inventory!$F$2:$F$38,Inventory!$I$2:$I$38,"P4",Inventory!$E$2:$E$38,"West"),0)</f>
        <v>746</v>
      </c>
      <c r="V51" s="233">
        <f>SUMIFS(Inventory!$F$2:$F$38,Inventory!$I$2:$I$38,"P5",Inventory!$E$2:$E$38,"&lt;&gt;West")+IF(UPPER($H51)="YES",SUMIFS(Inventory!$F$2:$F$38,Inventory!$I$2:$I$38,"P5",Inventory!$E$2:$E$38,"West"),0)</f>
        <v>922</v>
      </c>
      <c r="W51" s="233">
        <f t="shared" si="54"/>
        <v>4006</v>
      </c>
      <c r="X51" s="233">
        <f>IF(IFERROR(INDEX(Overrides!$F$292:$L$531,MATCH($A51&amp;$G51,Overrides!$C$292:$C$531,0),1),"")&lt;&gt;"",IFERROR(INDEX(Overrides!$F$292:$L$531,MATCH($A51&amp;$G51,Overrides!$C$292:$C$531,0),1),""),ROUND(P51*Setup!B$78*VLOOKUP($F51,Setup!$A$52:$C$55,3,FALSE()),0))</f>
        <v>0</v>
      </c>
      <c r="Y51" s="233">
        <f>IF(IFERROR(INDEX(Overrides!$F$292:$L$531,MATCH($A51&amp;$G51,Overrides!$C$292:$C$531,0),2),"")&lt;&gt;"",IFERROR(INDEX(Overrides!$F$292:$L$531,MATCH($A51&amp;$G51,Overrides!$C$292:$C$531,0),2),""),ROUND(Q51*Setup!C$78*VLOOKUP($F51,Setup!$A$52:$C$55,3,FALSE()),0))</f>
        <v>0</v>
      </c>
      <c r="Z51" s="233">
        <f>IF(IFERROR(INDEX(Overrides!$F$292:$L$531,MATCH($A51&amp;$G51,Overrides!$C$292:$C$531,0),3),"")&lt;&gt;"",IFERROR(INDEX(Overrides!$F$292:$L$531,MATCH($A51&amp;$G51,Overrides!$C$292:$C$531,0),3),""),ROUND(R51*Setup!D$78*VLOOKUP($F51,Setup!$A$52:$C$55,3,FALSE()),0))</f>
        <v>0</v>
      </c>
      <c r="AA51" s="233">
        <f>IF(IFERROR(INDEX(Overrides!$F$292:$L$531,MATCH($A51&amp;$G51,Overrides!$C$292:$C$531,0),4),"")&lt;&gt;"",IFERROR(INDEX(Overrides!$F$292:$L$531,MATCH($A51&amp;$G51,Overrides!$C$292:$C$531,0),4),""),ROUND(S51*Setup!E$78*VLOOKUP($F51,Setup!$A$52:$C$55,3,FALSE()),0))</f>
        <v>0</v>
      </c>
      <c r="AB51" s="233">
        <f>IF(IFERROR(INDEX(Overrides!$F$292:$L$531,MATCH($A51&amp;$G51,Overrides!$C$292:$C$531,0),5),"")&lt;&gt;"",IFERROR(INDEX(Overrides!$F$292:$L$531,MATCH($A51&amp;$G51,Overrides!$C$292:$C$531,0),5),""),ROUND(T51*Setup!F$78*VLOOKUP($F51,Setup!$A$52:$C$55,3,FALSE()),0))</f>
        <v>0</v>
      </c>
      <c r="AC51" s="233">
        <f>IF(IFERROR(INDEX(Overrides!$F$292:$L$531,MATCH($A51&amp;$G51,Overrides!$C$292:$C$531,0),6),"")&lt;&gt;"",IFERROR(INDEX(Overrides!$F$292:$L$531,MATCH($A51&amp;$G51,Overrides!$C$292:$C$531,0),6),""),ROUND(U51*Setup!G$78*VLOOKUP($F51,Setup!$A$52:$C$55,3,FALSE()),0))</f>
        <v>0</v>
      </c>
      <c r="AD51" s="233">
        <f>IF(IFERROR(INDEX(Overrides!$F$292:$L$531,MATCH($A51&amp;$G51,Overrides!$C$292:$C$531,0),7),"")&lt;&gt;"",IFERROR(INDEX(Overrides!$F$292:$L$531,MATCH($A51&amp;$G51,Overrides!$C$292:$C$531,0),7),""),ROUND(V51*Setup!H$78*VLOOKUP($F51,Setup!$A$52:$C$55,3,FALSE()),0))</f>
        <v>0</v>
      </c>
      <c r="AE51" s="233">
        <f t="shared" si="1"/>
        <v>0</v>
      </c>
      <c r="AF51" s="233">
        <f t="shared" si="2"/>
        <v>68</v>
      </c>
      <c r="AG51" s="233">
        <f t="shared" si="3"/>
        <v>422</v>
      </c>
      <c r="AH51" s="233">
        <f t="shared" si="4"/>
        <v>70</v>
      </c>
      <c r="AI51" s="233">
        <f t="shared" si="5"/>
        <v>658</v>
      </c>
      <c r="AJ51" s="233">
        <f t="shared" si="6"/>
        <v>1120</v>
      </c>
      <c r="AK51" s="233">
        <f t="shared" si="7"/>
        <v>746</v>
      </c>
      <c r="AL51" s="233">
        <f t="shared" si="8"/>
        <v>922</v>
      </c>
      <c r="AM51" s="233">
        <f t="shared" si="9"/>
        <v>3084</v>
      </c>
      <c r="AN51" s="234">
        <f t="shared" si="55"/>
        <v>0</v>
      </c>
      <c r="AO51" s="234">
        <f t="shared" si="56"/>
        <v>0</v>
      </c>
      <c r="AP51" s="234">
        <f t="shared" si="57"/>
        <v>0</v>
      </c>
      <c r="AQ51" s="234">
        <f t="shared" si="58"/>
        <v>0</v>
      </c>
      <c r="AR51" s="234">
        <f t="shared" si="59"/>
        <v>0</v>
      </c>
      <c r="AS51" s="234">
        <f t="shared" si="60"/>
        <v>0</v>
      </c>
      <c r="AT51" s="234">
        <f t="shared" si="61"/>
        <v>0</v>
      </c>
      <c r="AU51" s="234">
        <f t="shared" si="17"/>
        <v>0</v>
      </c>
      <c r="AV51" s="167" t="str">
        <f>Setup!I7</f>
        <v>Yes</v>
      </c>
      <c r="AW51" s="167" t="str">
        <f>Setup!J7</f>
        <v>Yes</v>
      </c>
    </row>
    <row r="52" spans="1:49" ht="15" customHeight="1" x14ac:dyDescent="0.3">
      <c r="A52" s="235">
        <f>Setup!A7</f>
        <v>5</v>
      </c>
      <c r="B52" s="236">
        <f>Setup!B7</f>
        <v>46176</v>
      </c>
      <c r="C52" s="235" t="str">
        <f>Setup!C7</f>
        <v>Wednesday</v>
      </c>
      <c r="D52" s="235" t="str">
        <f>Setup!D7</f>
        <v>Forward Madison FC</v>
      </c>
      <c r="E52" s="237">
        <f>Setup!E7</f>
        <v>0.79166666666666696</v>
      </c>
      <c r="F52" s="235" t="str">
        <f>Setup!F7</f>
        <v>A</v>
      </c>
      <c r="G52" s="238" t="s">
        <v>151</v>
      </c>
      <c r="H52" s="235" t="str">
        <f>Setup!H7</f>
        <v>Yes</v>
      </c>
      <c r="I52" s="235" t="s">
        <v>39</v>
      </c>
      <c r="J52" s="235" t="s">
        <v>39</v>
      </c>
      <c r="K52" s="235" t="s">
        <v>39</v>
      </c>
      <c r="L52" s="235" t="s">
        <v>39</v>
      </c>
      <c r="M52" s="235" t="s">
        <v>39</v>
      </c>
      <c r="N52" s="235" t="s">
        <v>39</v>
      </c>
      <c r="O52" s="235" t="s">
        <v>39</v>
      </c>
      <c r="P52" s="239">
        <f t="shared" ref="P52:W52" si="62">P43</f>
        <v>68</v>
      </c>
      <c r="Q52" s="239">
        <f t="shared" si="62"/>
        <v>422</v>
      </c>
      <c r="R52" s="239">
        <f t="shared" si="62"/>
        <v>70</v>
      </c>
      <c r="S52" s="239">
        <f t="shared" si="62"/>
        <v>658</v>
      </c>
      <c r="T52" s="239">
        <f t="shared" si="62"/>
        <v>1120</v>
      </c>
      <c r="U52" s="239">
        <f t="shared" si="62"/>
        <v>746</v>
      </c>
      <c r="V52" s="239">
        <f t="shared" si="62"/>
        <v>922</v>
      </c>
      <c r="W52" s="239">
        <f t="shared" si="62"/>
        <v>4006</v>
      </c>
      <c r="X52" s="239">
        <f t="shared" ref="X52:AD52" si="63">SUM(X43:X51)</f>
        <v>68</v>
      </c>
      <c r="Y52" s="239">
        <f t="shared" si="63"/>
        <v>422</v>
      </c>
      <c r="Z52" s="239">
        <f t="shared" si="63"/>
        <v>70</v>
      </c>
      <c r="AA52" s="239">
        <f t="shared" si="63"/>
        <v>659</v>
      </c>
      <c r="AB52" s="239">
        <f t="shared" si="63"/>
        <v>1120</v>
      </c>
      <c r="AC52" s="239">
        <f t="shared" si="63"/>
        <v>746</v>
      </c>
      <c r="AD52" s="239">
        <f t="shared" si="63"/>
        <v>922</v>
      </c>
      <c r="AE52" s="239">
        <f t="shared" si="1"/>
        <v>4007</v>
      </c>
      <c r="AF52" s="239">
        <f t="shared" si="2"/>
        <v>0</v>
      </c>
      <c r="AG52" s="239">
        <f t="shared" si="3"/>
        <v>0</v>
      </c>
      <c r="AH52" s="239">
        <f t="shared" si="4"/>
        <v>0</v>
      </c>
      <c r="AI52" s="239">
        <f t="shared" si="5"/>
        <v>-1</v>
      </c>
      <c r="AJ52" s="239">
        <f t="shared" si="6"/>
        <v>0</v>
      </c>
      <c r="AK52" s="239">
        <f t="shared" si="7"/>
        <v>0</v>
      </c>
      <c r="AL52" s="239">
        <f t="shared" si="8"/>
        <v>0</v>
      </c>
      <c r="AM52" s="239">
        <f t="shared" si="9"/>
        <v>4006</v>
      </c>
      <c r="AN52" s="240">
        <f t="shared" ref="AN52:AT52" si="64">SUM(AN43:AN51)</f>
        <v>4420</v>
      </c>
      <c r="AO52" s="240">
        <f t="shared" si="64"/>
        <v>28960</v>
      </c>
      <c r="AP52" s="240">
        <f t="shared" si="64"/>
        <v>3430</v>
      </c>
      <c r="AQ52" s="240">
        <f t="shared" si="64"/>
        <v>31777.5</v>
      </c>
      <c r="AR52" s="240">
        <f t="shared" si="64"/>
        <v>31108</v>
      </c>
      <c r="AS52" s="240">
        <f t="shared" si="64"/>
        <v>13725.5</v>
      </c>
      <c r="AT52" s="240">
        <f t="shared" si="64"/>
        <v>13370.5</v>
      </c>
      <c r="AU52" s="240">
        <f t="shared" si="17"/>
        <v>126791.5</v>
      </c>
      <c r="AV52" s="235" t="str">
        <f>Setup!I7</f>
        <v>Yes</v>
      </c>
      <c r="AW52" s="235" t="str">
        <f>Setup!J7</f>
        <v>Yes</v>
      </c>
    </row>
    <row r="53" spans="1:49" ht="15" customHeight="1" x14ac:dyDescent="0.3">
      <c r="A53" s="167">
        <f>Setup!A8</f>
        <v>6</v>
      </c>
      <c r="B53" s="230">
        <f>Setup!B8</f>
        <v>46183</v>
      </c>
      <c r="C53" s="167" t="str">
        <f>Setup!C8</f>
        <v>Wednesday</v>
      </c>
      <c r="D53" s="167" t="str">
        <f>Setup!D8</f>
        <v>Loudoun United FC</v>
      </c>
      <c r="E53" s="231">
        <f>Setup!E8</f>
        <v>0.79166666666666696</v>
      </c>
      <c r="F53" s="167" t="str">
        <f>Setup!F8</f>
        <v>C</v>
      </c>
      <c r="G53" s="167" t="s">
        <v>110</v>
      </c>
      <c r="H53" s="167" t="str">
        <f>Setup!H8</f>
        <v>Yes</v>
      </c>
      <c r="I53" s="232">
        <f>IF(IFERROR(INDEX(Overrides!$F$49:$L$288,MATCH($A53&amp;$G53,Overrides!$C$49:$C$288,0),1),"")&lt;&gt;"",IFERROR(INDEX(Overrides!$F$49:$L$288,MATCH($A53&amp;$G53,Overrides!$C$49:$C$288,0),1),""),IF(IFERROR(INDEX(Overrides!$D$6:$J$45,MATCH($F53&amp;$G53,Overrides!$C$6:$C$45,0),1),"")&lt;&gt;"",IFERROR(INDEX(Overrides!$D$6:$J$45,MATCH($F53&amp;$G53,Overrides!$C$6:$C$45,0),1),""),MROUND(VLOOKUP("P1+",Setup!$A$30:$B$36,2,FALSE())*VLOOKUP($G53,Setup!$A$40:$B$48,2,FALSE()),0.5)))</f>
        <v>65</v>
      </c>
      <c r="J53" s="232">
        <f>IF(IFERROR(INDEX(Overrides!$F$49:$L$288,MATCH($A53&amp;$G53,Overrides!$C$49:$C$288,0),2),"")&lt;&gt;"",IFERROR(INDEX(Overrides!$F$49:$L$288,MATCH($A53&amp;$G53,Overrides!$C$49:$C$288,0),2),""),IF(IFERROR(INDEX(Overrides!$D$6:$J$45,MATCH($F53&amp;$G53,Overrides!$C$6:$C$45,0),2),"")&lt;&gt;"",IFERROR(INDEX(Overrides!$D$6:$J$45,MATCH($F53&amp;$G53,Overrides!$C$6:$C$45,0),2),""),MROUND(VLOOKUP("P1",Setup!$A$30:$B$36,2,FALSE())*VLOOKUP($G53,Setup!$A$40:$B$48,2,FALSE()),0.5)))</f>
        <v>55</v>
      </c>
      <c r="K53" s="232">
        <f>IF(IFERROR(INDEX(Overrides!$F$49:$L$288,MATCH($A53&amp;$G53,Overrides!$C$49:$C$288,0),3),"")&lt;&gt;"",IFERROR(INDEX(Overrides!$F$49:$L$288,MATCH($A53&amp;$G53,Overrides!$C$49:$C$288,0),3),""),IF(IFERROR(INDEX(Overrides!$D$6:$J$45,MATCH($F53&amp;$G53,Overrides!$C$6:$C$45,0),3),"")&lt;&gt;"",IFERROR(INDEX(Overrides!$D$6:$J$45,MATCH($F53&amp;$G53,Overrides!$C$6:$C$45,0),3),""),MROUND(VLOOKUP("P2+",Setup!$A$30:$B$36,2,FALSE())*VLOOKUP($G53,Setup!$A$40:$B$48,2,FALSE()),0.5)))</f>
        <v>49</v>
      </c>
      <c r="L53" s="232">
        <f>IF(IFERROR(INDEX(Overrides!$F$49:$L$288,MATCH($A53&amp;$G53,Overrides!$C$49:$C$288,0),4),"")&lt;&gt;"",IFERROR(INDEX(Overrides!$F$49:$L$288,MATCH($A53&amp;$G53,Overrides!$C$49:$C$288,0),4),""),IF(IFERROR(INDEX(Overrides!$D$6:$J$45,MATCH($F53&amp;$G53,Overrides!$C$6:$C$45,0),4),"")&lt;&gt;"",IFERROR(INDEX(Overrides!$D$6:$J$45,MATCH($F53&amp;$G53,Overrides!$C$6:$C$45,0),4),""),MROUND(VLOOKUP("P2",Setup!$A$30:$B$36,2,FALSE())*VLOOKUP($G53,Setup!$A$40:$B$48,2,FALSE()),0.5)))</f>
        <v>39</v>
      </c>
      <c r="M53" s="232">
        <f>IF(IFERROR(INDEX(Overrides!$F$49:$L$288,MATCH($A53&amp;$G53,Overrides!$C$49:$C$288,0),5),"")&lt;&gt;"",IFERROR(INDEX(Overrides!$F$49:$L$288,MATCH($A53&amp;$G53,Overrides!$C$49:$C$288,0),5),""),IF(IFERROR(INDEX(Overrides!$D$6:$J$45,MATCH($F53&amp;$G53,Overrides!$C$6:$C$45,0),5),"")&lt;&gt;"",IFERROR(INDEX(Overrides!$D$6:$J$45,MATCH($F53&amp;$G53,Overrides!$C$6:$C$45,0),5),""),MROUND(VLOOKUP("P3",Setup!$A$30:$B$36,2,FALSE())*VLOOKUP($G53,Setup!$A$40:$B$48,2,FALSE()),0.5)))</f>
        <v>23</v>
      </c>
      <c r="N53" s="232">
        <f>IF(IFERROR(INDEX(Overrides!$F$49:$L$288,MATCH($A53&amp;$G53,Overrides!$C$49:$C$288,0),6),"")&lt;&gt;"",IFERROR(INDEX(Overrides!$F$49:$L$288,MATCH($A53&amp;$G53,Overrides!$C$49:$C$288,0),6),""),IF(IFERROR(INDEX(Overrides!$D$6:$J$45,MATCH($F53&amp;$G53,Overrides!$C$6:$C$45,0),6),"")&lt;&gt;"",IFERROR(INDEX(Overrides!$D$6:$J$45,MATCH($F53&amp;$G53,Overrides!$C$6:$C$45,0),6),""),MROUND(VLOOKUP("P4",Setup!$A$30:$B$36,2,FALSE())*VLOOKUP($G53,Setup!$A$40:$B$48,2,FALSE()),0.5)))</f>
        <v>15</v>
      </c>
      <c r="O53" s="232">
        <f>IF(IFERROR(INDEX(Overrides!$F$49:$L$288,MATCH($A53&amp;$G53,Overrides!$C$49:$C$288,0),7),"")&lt;&gt;"",IFERROR(INDEX(Overrides!$F$49:$L$288,MATCH($A53&amp;$G53,Overrides!$C$49:$C$288,0),7),""),IF(IFERROR(INDEX(Overrides!$D$6:$J$45,MATCH($F53&amp;$G53,Overrides!$C$6:$C$45,0),7),"")&lt;&gt;"",IFERROR(INDEX(Overrides!$D$6:$J$45,MATCH($F53&amp;$G53,Overrides!$C$6:$C$45,0),7),""),MROUND(VLOOKUP("P5",Setup!$A$30:$B$36,2,FALSE())*VLOOKUP($G53,Setup!$A$40:$B$48,2,FALSE()),0.5)))</f>
        <v>12</v>
      </c>
      <c r="P53" s="233">
        <f>SUMIFS(Inventory!$F$2:$F$38,Inventory!$I$2:$I$38,"P1+",Inventory!$E$2:$E$38,"&lt;&gt;West")+IF(UPPER($H53)="YES",SUMIFS(Inventory!$F$2:$F$38,Inventory!$I$2:$I$38,"P1+",Inventory!$E$2:$E$38,"West"),0)</f>
        <v>68</v>
      </c>
      <c r="Q53" s="233">
        <f>SUMIFS(Inventory!$F$2:$F$38,Inventory!$I$2:$I$38,"P1",Inventory!$E$2:$E$38,"&lt;&gt;West")+IF(UPPER($H53)="YES",SUMIFS(Inventory!$F$2:$F$38,Inventory!$I$2:$I$38,"P1",Inventory!$E$2:$E$38,"West"),0)</f>
        <v>422</v>
      </c>
      <c r="R53" s="233">
        <f>SUMIFS(Inventory!$F$2:$F$38,Inventory!$I$2:$I$38,"P2+",Inventory!$E$2:$E$38,"&lt;&gt;West")+IF(UPPER($H53)="YES",SUMIFS(Inventory!$F$2:$F$38,Inventory!$I$2:$I$38,"P2+",Inventory!$E$2:$E$38,"West"),0)</f>
        <v>70</v>
      </c>
      <c r="S53" s="233">
        <f>SUMIFS(Inventory!$F$2:$F$38,Inventory!$I$2:$I$38,"P2",Inventory!$E$2:$E$38,"&lt;&gt;West")+IF(UPPER($H53)="YES",SUMIFS(Inventory!$F$2:$F$38,Inventory!$I$2:$I$38,"P2",Inventory!$E$2:$E$38,"West"),0)</f>
        <v>658</v>
      </c>
      <c r="T53" s="233">
        <f>SUMIFS(Inventory!$F$2:$F$38,Inventory!$I$2:$I$38,"P3",Inventory!$E$2:$E$38,"&lt;&gt;West")+IF(UPPER($H53)="YES",SUMIFS(Inventory!$F$2:$F$38,Inventory!$I$2:$I$38,"P3",Inventory!$E$2:$E$38,"West"),0)</f>
        <v>1120</v>
      </c>
      <c r="U53" s="233">
        <f>SUMIFS(Inventory!$F$2:$F$38,Inventory!$I$2:$I$38,"P4",Inventory!$E$2:$E$38,"&lt;&gt;West")+IF(UPPER($H53)="YES",SUMIFS(Inventory!$F$2:$F$38,Inventory!$I$2:$I$38,"P4",Inventory!$E$2:$E$38,"West"),0)</f>
        <v>746</v>
      </c>
      <c r="V53" s="233">
        <f>SUMIFS(Inventory!$F$2:$F$38,Inventory!$I$2:$I$38,"P5",Inventory!$E$2:$E$38,"&lt;&gt;West")+IF(UPPER($H53)="YES",SUMIFS(Inventory!$F$2:$F$38,Inventory!$I$2:$I$38,"P5",Inventory!$E$2:$E$38,"West"),0)</f>
        <v>922</v>
      </c>
      <c r="W53" s="233">
        <f t="shared" ref="W53:W61" si="65">SUM(P53:V53)</f>
        <v>4006</v>
      </c>
      <c r="X53" s="233">
        <f>IF(IFERROR(INDEX(Overrides!$F$292:$L$531,MATCH($A53&amp;$G53,Overrides!$C$292:$C$531,0),1),"")&lt;&gt;"",IFERROR(INDEX(Overrides!$F$292:$L$531,MATCH($A53&amp;$G53,Overrides!$C$292:$C$531,0),1),""),ROUND(P53*Setup!B$70,0))</f>
        <v>68</v>
      </c>
      <c r="Y53" s="233">
        <f>IF(IFERROR(INDEX(Overrides!$F$292:$L$531,MATCH($A53&amp;$G53,Overrides!$C$292:$C$531,0),2),"")&lt;&gt;"",IFERROR(INDEX(Overrides!$F$292:$L$531,MATCH($A53&amp;$G53,Overrides!$C$292:$C$531,0),2),""),ROUND(Q53*Setup!C$70,0))</f>
        <v>106</v>
      </c>
      <c r="Z53" s="233">
        <f>IF(IFERROR(INDEX(Overrides!$F$292:$L$531,MATCH($A53&amp;$G53,Overrides!$C$292:$C$531,0),3),"")&lt;&gt;"",IFERROR(INDEX(Overrides!$F$292:$L$531,MATCH($A53&amp;$G53,Overrides!$C$292:$C$531,0),3),""),ROUND(R53*Setup!D$70,0))</f>
        <v>70</v>
      </c>
      <c r="AA53" s="233">
        <f>IF(IFERROR(INDEX(Overrides!$F$292:$L$531,MATCH($A53&amp;$G53,Overrides!$C$292:$C$531,0),4),"")&lt;&gt;"",IFERROR(INDEX(Overrides!$F$292:$L$531,MATCH($A53&amp;$G53,Overrides!$C$292:$C$531,0),4),""),ROUND(S53*Setup!E$70,0))</f>
        <v>132</v>
      </c>
      <c r="AB53" s="233">
        <f>IF(IFERROR(INDEX(Overrides!$F$292:$L$531,MATCH($A53&amp;$G53,Overrides!$C$292:$C$531,0),5),"")&lt;&gt;"",IFERROR(INDEX(Overrides!$F$292:$L$531,MATCH($A53&amp;$G53,Overrides!$C$292:$C$531,0),5),""),ROUND(T53*Setup!F$70,0))</f>
        <v>280</v>
      </c>
      <c r="AC53" s="233">
        <f>IF(IFERROR(INDEX(Overrides!$F$292:$L$531,MATCH($A53&amp;$G53,Overrides!$C$292:$C$531,0),6),"")&lt;&gt;"",IFERROR(INDEX(Overrides!$F$292:$L$531,MATCH($A53&amp;$G53,Overrides!$C$292:$C$531,0),6),""),ROUND(U53*Setup!G$70,0))</f>
        <v>112</v>
      </c>
      <c r="AD53" s="233">
        <f>IF(IFERROR(INDEX(Overrides!$F$292:$L$531,MATCH($A53&amp;$G53,Overrides!$C$292:$C$531,0),7),"")&lt;&gt;"",IFERROR(INDEX(Overrides!$F$292:$L$531,MATCH($A53&amp;$G53,Overrides!$C$292:$C$531,0),7),""),ROUND(V53*Setup!H$70,0))</f>
        <v>184</v>
      </c>
      <c r="AE53" s="233">
        <f t="shared" si="1"/>
        <v>952</v>
      </c>
      <c r="AF53" s="233">
        <f t="shared" si="2"/>
        <v>0</v>
      </c>
      <c r="AG53" s="233">
        <f t="shared" si="3"/>
        <v>316</v>
      </c>
      <c r="AH53" s="233">
        <f t="shared" si="4"/>
        <v>0</v>
      </c>
      <c r="AI53" s="233">
        <f t="shared" si="5"/>
        <v>526</v>
      </c>
      <c r="AJ53" s="233">
        <f t="shared" si="6"/>
        <v>840</v>
      </c>
      <c r="AK53" s="233">
        <f t="shared" si="7"/>
        <v>634</v>
      </c>
      <c r="AL53" s="233">
        <f t="shared" si="8"/>
        <v>738</v>
      </c>
      <c r="AM53" s="233">
        <f t="shared" si="9"/>
        <v>3268</v>
      </c>
      <c r="AN53" s="234">
        <f t="shared" ref="AN53:AN61" si="66">I53*X53</f>
        <v>4420</v>
      </c>
      <c r="AO53" s="234">
        <f t="shared" ref="AO53:AO61" si="67">J53*Y53</f>
        <v>5830</v>
      </c>
      <c r="AP53" s="234">
        <f t="shared" ref="AP53:AP61" si="68">K53*Z53</f>
        <v>3430</v>
      </c>
      <c r="AQ53" s="234">
        <f t="shared" ref="AQ53:AQ61" si="69">L53*AA53</f>
        <v>5148</v>
      </c>
      <c r="AR53" s="234">
        <f t="shared" ref="AR53:AR61" si="70">M53*AB53</f>
        <v>6440</v>
      </c>
      <c r="AS53" s="234">
        <f t="shared" ref="AS53:AS61" si="71">N53*AC53</f>
        <v>1680</v>
      </c>
      <c r="AT53" s="234">
        <f t="shared" ref="AT53:AT61" si="72">O53*AD53</f>
        <v>2208</v>
      </c>
      <c r="AU53" s="234">
        <f t="shared" si="17"/>
        <v>29156</v>
      </c>
      <c r="AV53" s="167" t="str">
        <f>Setup!I8</f>
        <v>Yes</v>
      </c>
      <c r="AW53" s="167" t="str">
        <f>Setup!J8</f>
        <v>Yes</v>
      </c>
    </row>
    <row r="54" spans="1:49" ht="15" customHeight="1" x14ac:dyDescent="0.3">
      <c r="A54" s="167">
        <f>Setup!A8</f>
        <v>6</v>
      </c>
      <c r="B54" s="230">
        <f>Setup!B8</f>
        <v>46183</v>
      </c>
      <c r="C54" s="167" t="str">
        <f>Setup!C8</f>
        <v>Wednesday</v>
      </c>
      <c r="D54" s="167" t="str">
        <f>Setup!D8</f>
        <v>Loudoun United FC</v>
      </c>
      <c r="E54" s="231">
        <f>Setup!E8</f>
        <v>0.79166666666666696</v>
      </c>
      <c r="F54" s="167" t="str">
        <f>Setup!F8</f>
        <v>C</v>
      </c>
      <c r="G54" s="167" t="s">
        <v>47</v>
      </c>
      <c r="H54" s="167" t="str">
        <f>Setup!H8</f>
        <v>Yes</v>
      </c>
      <c r="I54" s="232">
        <f>IF(IFERROR(INDEX(Overrides!$F$49:$L$288,MATCH($A54&amp;$G54,Overrides!$C$49:$C$288,0),1),"")&lt;&gt;"",IFERROR(INDEX(Overrides!$F$49:$L$288,MATCH($A54&amp;$G54,Overrides!$C$49:$C$288,0),1),""),IF(IFERROR(INDEX(Overrides!$D$6:$J$45,MATCH($F54&amp;$G54,Overrides!$C$6:$C$45,0),1),"")&lt;&gt;"",IFERROR(INDEX(Overrides!$D$6:$J$45,MATCH($F54&amp;$G54,Overrides!$C$6:$C$45,0),1),""),MROUND(VLOOKUP("P1+",Setup!$A$30:$B$36,2,FALSE())*VLOOKUP($G54,Setup!$A$40:$B$48,2,FALSE())*VLOOKUP($F54,Setup!$A$52:$B$55,2,FALSE()),0.5)))</f>
        <v>60</v>
      </c>
      <c r="J54" s="232">
        <f>IF(IFERROR(INDEX(Overrides!$F$49:$L$288,MATCH($A54&amp;$G54,Overrides!$C$49:$C$288,0),2),"")&lt;&gt;"",IFERROR(INDEX(Overrides!$F$49:$L$288,MATCH($A54&amp;$G54,Overrides!$C$49:$C$288,0),2),""),IF(IFERROR(INDEX(Overrides!$D$6:$J$45,MATCH($F54&amp;$G54,Overrides!$C$6:$C$45,0),2),"")&lt;&gt;"",IFERROR(INDEX(Overrides!$D$6:$J$45,MATCH($F54&amp;$G54,Overrides!$C$6:$C$45,0),2),""),MROUND(VLOOKUP("P1",Setup!$A$30:$B$36,2,FALSE())*VLOOKUP($G54,Setup!$A$40:$B$48,2,FALSE())*VLOOKUP($F54,Setup!$A$52:$B$55,2,FALSE()),0.5)))</f>
        <v>50.5</v>
      </c>
      <c r="K54" s="232">
        <f>IF(IFERROR(INDEX(Overrides!$F$49:$L$288,MATCH($A54&amp;$G54,Overrides!$C$49:$C$288,0),3),"")&lt;&gt;"",IFERROR(INDEX(Overrides!$F$49:$L$288,MATCH($A54&amp;$G54,Overrides!$C$49:$C$288,0),3),""),IF(IFERROR(INDEX(Overrides!$D$6:$J$45,MATCH($F54&amp;$G54,Overrides!$C$6:$C$45,0),3),"")&lt;&gt;"",IFERROR(INDEX(Overrides!$D$6:$J$45,MATCH($F54&amp;$G54,Overrides!$C$6:$C$45,0),3),""),MROUND(VLOOKUP("P2+",Setup!$A$30:$B$36,2,FALSE())*VLOOKUP($G54,Setup!$A$40:$B$48,2,FALSE())*VLOOKUP($F54,Setup!$A$52:$B$55,2,FALSE()),0.5)))</f>
        <v>45</v>
      </c>
      <c r="L54" s="232">
        <f>IF(IFERROR(INDEX(Overrides!$F$49:$L$288,MATCH($A54&amp;$G54,Overrides!$C$49:$C$288,0),4),"")&lt;&gt;"",IFERROR(INDEX(Overrides!$F$49:$L$288,MATCH($A54&amp;$G54,Overrides!$C$49:$C$288,0),4),""),IF(IFERROR(INDEX(Overrides!$D$6:$J$45,MATCH($F54&amp;$G54,Overrides!$C$6:$C$45,0),4),"")&lt;&gt;"",IFERROR(INDEX(Overrides!$D$6:$J$45,MATCH($F54&amp;$G54,Overrides!$C$6:$C$45,0),4),""),MROUND(VLOOKUP("P2",Setup!$A$30:$B$36,2,FALSE())*VLOOKUP($G54,Setup!$A$40:$B$48,2,FALSE())*VLOOKUP($F54,Setup!$A$52:$B$55,2,FALSE()),0.5)))</f>
        <v>36</v>
      </c>
      <c r="M54" s="232">
        <f>IF(IFERROR(INDEX(Overrides!$F$49:$L$288,MATCH($A54&amp;$G54,Overrides!$C$49:$C$288,0),5),"")&lt;&gt;"",IFERROR(INDEX(Overrides!$F$49:$L$288,MATCH($A54&amp;$G54,Overrides!$C$49:$C$288,0),5),""),IF(IFERROR(INDEX(Overrides!$D$6:$J$45,MATCH($F54&amp;$G54,Overrides!$C$6:$C$45,0),5),"")&lt;&gt;"",IFERROR(INDEX(Overrides!$D$6:$J$45,MATCH($F54&amp;$G54,Overrides!$C$6:$C$45,0),5),""),MROUND(VLOOKUP("P3",Setup!$A$30:$B$36,2,FALSE())*VLOOKUP($G54,Setup!$A$40:$B$48,2,FALSE())*VLOOKUP($F54,Setup!$A$52:$B$55,2,FALSE()),0.5)))</f>
        <v>21</v>
      </c>
      <c r="N54" s="232">
        <f>IF(IFERROR(INDEX(Overrides!$F$49:$L$288,MATCH($A54&amp;$G54,Overrides!$C$49:$C$288,0),6),"")&lt;&gt;"",IFERROR(INDEX(Overrides!$F$49:$L$288,MATCH($A54&amp;$G54,Overrides!$C$49:$C$288,0),6),""),IF(IFERROR(INDEX(Overrides!$D$6:$J$45,MATCH($F54&amp;$G54,Overrides!$C$6:$C$45,0),6),"")&lt;&gt;"",IFERROR(INDEX(Overrides!$D$6:$J$45,MATCH($F54&amp;$G54,Overrides!$C$6:$C$45,0),6),""),MROUND(VLOOKUP("P4",Setup!$A$30:$B$36,2,FALSE())*VLOOKUP($G54,Setup!$A$40:$B$48,2,FALSE())*VLOOKUP($F54,Setup!$A$52:$B$55,2,FALSE()),0.5)))</f>
        <v>14</v>
      </c>
      <c r="O54" s="232">
        <f>IF(IFERROR(INDEX(Overrides!$F$49:$L$288,MATCH($A54&amp;$G54,Overrides!$C$49:$C$288,0),7),"")&lt;&gt;"",IFERROR(INDEX(Overrides!$F$49:$L$288,MATCH($A54&amp;$G54,Overrides!$C$49:$C$288,0),7),""),IF(IFERROR(INDEX(Overrides!$D$6:$J$45,MATCH($F54&amp;$G54,Overrides!$C$6:$C$45,0),7),"")&lt;&gt;"",IFERROR(INDEX(Overrides!$D$6:$J$45,MATCH($F54&amp;$G54,Overrides!$C$6:$C$45,0),7),""),MROUND(VLOOKUP("P5",Setup!$A$30:$B$36,2,FALSE())*VLOOKUP($G54,Setup!$A$40:$B$48,2,FALSE())*VLOOKUP($F54,Setup!$A$52:$B$55,2,FALSE()),0.5)))</f>
        <v>11</v>
      </c>
      <c r="P54" s="233">
        <f>SUMIFS(Inventory!$F$2:$F$38,Inventory!$I$2:$I$38,"P1+",Inventory!$E$2:$E$38,"&lt;&gt;West")+IF(UPPER($H54)="YES",SUMIFS(Inventory!$F$2:$F$38,Inventory!$I$2:$I$38,"P1+",Inventory!$E$2:$E$38,"West"),0)</f>
        <v>68</v>
      </c>
      <c r="Q54" s="233">
        <f>SUMIFS(Inventory!$F$2:$F$38,Inventory!$I$2:$I$38,"P1",Inventory!$E$2:$E$38,"&lt;&gt;West")+IF(UPPER($H54)="YES",SUMIFS(Inventory!$F$2:$F$38,Inventory!$I$2:$I$38,"P1",Inventory!$E$2:$E$38,"West"),0)</f>
        <v>422</v>
      </c>
      <c r="R54" s="233">
        <f>SUMIFS(Inventory!$F$2:$F$38,Inventory!$I$2:$I$38,"P2+",Inventory!$E$2:$E$38,"&lt;&gt;West")+IF(UPPER($H54)="YES",SUMIFS(Inventory!$F$2:$F$38,Inventory!$I$2:$I$38,"P2+",Inventory!$E$2:$E$38,"West"),0)</f>
        <v>70</v>
      </c>
      <c r="S54" s="233">
        <f>SUMIFS(Inventory!$F$2:$F$38,Inventory!$I$2:$I$38,"P2",Inventory!$E$2:$E$38,"&lt;&gt;West")+IF(UPPER($H54)="YES",SUMIFS(Inventory!$F$2:$F$38,Inventory!$I$2:$I$38,"P2",Inventory!$E$2:$E$38,"West"),0)</f>
        <v>658</v>
      </c>
      <c r="T54" s="233">
        <f>SUMIFS(Inventory!$F$2:$F$38,Inventory!$I$2:$I$38,"P3",Inventory!$E$2:$E$38,"&lt;&gt;West")+IF(UPPER($H54)="YES",SUMIFS(Inventory!$F$2:$F$38,Inventory!$I$2:$I$38,"P3",Inventory!$E$2:$E$38,"West"),0)</f>
        <v>1120</v>
      </c>
      <c r="U54" s="233">
        <f>SUMIFS(Inventory!$F$2:$F$38,Inventory!$I$2:$I$38,"P4",Inventory!$E$2:$E$38,"&lt;&gt;West")+IF(UPPER($H54)="YES",SUMIFS(Inventory!$F$2:$F$38,Inventory!$I$2:$I$38,"P4",Inventory!$E$2:$E$38,"West"),0)</f>
        <v>746</v>
      </c>
      <c r="V54" s="233">
        <f>SUMIFS(Inventory!$F$2:$F$38,Inventory!$I$2:$I$38,"P5",Inventory!$E$2:$E$38,"&lt;&gt;West")+IF(UPPER($H54)="YES",SUMIFS(Inventory!$F$2:$F$38,Inventory!$I$2:$I$38,"P5",Inventory!$E$2:$E$38,"West"),0)</f>
        <v>922</v>
      </c>
      <c r="W54" s="233">
        <f t="shared" si="65"/>
        <v>4006</v>
      </c>
      <c r="X54" s="233">
        <f>IF(IFERROR(INDEX(Overrides!$F$292:$L$531,MATCH($A54&amp;$G54,Overrides!$C$292:$C$531,0),1),"")&lt;&gt;"",IFERROR(INDEX(Overrides!$F$292:$L$531,MATCH($A54&amp;$G54,Overrides!$C$292:$C$531,0),1),""),ROUND(P54*Setup!B$71*VLOOKUP($F54,Setup!$A$52:$C$55,3,FALSE()),0))</f>
        <v>0</v>
      </c>
      <c r="Y54" s="233">
        <f>IF(IFERROR(INDEX(Overrides!$F$292:$L$531,MATCH($A54&amp;$G54,Overrides!$C$292:$C$531,0),2),"")&lt;&gt;"",IFERROR(INDEX(Overrides!$F$292:$L$531,MATCH($A54&amp;$G54,Overrides!$C$292:$C$531,0),2),""),ROUND(Q54*Setup!C$71*VLOOKUP($F54,Setup!$A$52:$C$55,3,FALSE()),0))</f>
        <v>0</v>
      </c>
      <c r="Z54" s="233">
        <f>IF(IFERROR(INDEX(Overrides!$F$292:$L$531,MATCH($A54&amp;$G54,Overrides!$C$292:$C$531,0),3),"")&lt;&gt;"",IFERROR(INDEX(Overrides!$F$292:$L$531,MATCH($A54&amp;$G54,Overrides!$C$292:$C$531,0),3),""),ROUND(R54*Setup!D$71*VLOOKUP($F54,Setup!$A$52:$C$55,3,FALSE()),0))</f>
        <v>0</v>
      </c>
      <c r="AA54" s="233">
        <f>IF(IFERROR(INDEX(Overrides!$F$292:$L$531,MATCH($A54&amp;$G54,Overrides!$C$292:$C$531,0),4),"")&lt;&gt;"",IFERROR(INDEX(Overrides!$F$292:$L$531,MATCH($A54&amp;$G54,Overrides!$C$292:$C$531,0),4),""),ROUND(S54*Setup!E$71*VLOOKUP($F54,Setup!$A$52:$C$55,3,FALSE()),0))</f>
        <v>64</v>
      </c>
      <c r="AB54" s="233">
        <f>IF(IFERROR(INDEX(Overrides!$F$292:$L$531,MATCH($A54&amp;$G54,Overrides!$C$292:$C$531,0),5),"")&lt;&gt;"",IFERROR(INDEX(Overrides!$F$292:$L$531,MATCH($A54&amp;$G54,Overrides!$C$292:$C$531,0),5),""),ROUND(T54*Setup!F$71*VLOOKUP($F54,Setup!$A$52:$C$55,3,FALSE()),0))</f>
        <v>218</v>
      </c>
      <c r="AC54" s="233">
        <f>IF(IFERROR(INDEX(Overrides!$F$292:$L$531,MATCH($A54&amp;$G54,Overrides!$C$292:$C$531,0),6),"")&lt;&gt;"",IFERROR(INDEX(Overrides!$F$292:$L$531,MATCH($A54&amp;$G54,Overrides!$C$292:$C$531,0),6),""),ROUND(U54*Setup!G$71*VLOOKUP($F54,Setup!$A$52:$C$55,3,FALSE()),0))</f>
        <v>170</v>
      </c>
      <c r="AD54" s="233">
        <f>IF(IFERROR(INDEX(Overrides!$F$292:$L$531,MATCH($A54&amp;$G54,Overrides!$C$292:$C$531,0),7),"")&lt;&gt;"",IFERROR(INDEX(Overrides!$F$292:$L$531,MATCH($A54&amp;$G54,Overrides!$C$292:$C$531,0),7),""),ROUND(V54*Setup!H$71*VLOOKUP($F54,Setup!$A$52:$C$55,3,FALSE()),0))</f>
        <v>300</v>
      </c>
      <c r="AE54" s="233">
        <f t="shared" si="1"/>
        <v>752</v>
      </c>
      <c r="AF54" s="233">
        <f t="shared" si="2"/>
        <v>68</v>
      </c>
      <c r="AG54" s="233">
        <f t="shared" si="3"/>
        <v>422</v>
      </c>
      <c r="AH54" s="233">
        <f t="shared" si="4"/>
        <v>70</v>
      </c>
      <c r="AI54" s="233">
        <f t="shared" si="5"/>
        <v>594</v>
      </c>
      <c r="AJ54" s="233">
        <f t="shared" si="6"/>
        <v>902</v>
      </c>
      <c r="AK54" s="233">
        <f t="shared" si="7"/>
        <v>576</v>
      </c>
      <c r="AL54" s="233">
        <f t="shared" si="8"/>
        <v>622</v>
      </c>
      <c r="AM54" s="233">
        <f t="shared" si="9"/>
        <v>3384</v>
      </c>
      <c r="AN54" s="234">
        <f t="shared" si="66"/>
        <v>0</v>
      </c>
      <c r="AO54" s="234">
        <f t="shared" si="67"/>
        <v>0</v>
      </c>
      <c r="AP54" s="234">
        <f t="shared" si="68"/>
        <v>0</v>
      </c>
      <c r="AQ54" s="234">
        <f t="shared" si="69"/>
        <v>2304</v>
      </c>
      <c r="AR54" s="234">
        <f t="shared" si="70"/>
        <v>4578</v>
      </c>
      <c r="AS54" s="234">
        <f t="shared" si="71"/>
        <v>2380</v>
      </c>
      <c r="AT54" s="234">
        <f t="shared" si="72"/>
        <v>3300</v>
      </c>
      <c r="AU54" s="234">
        <f t="shared" si="17"/>
        <v>12562</v>
      </c>
      <c r="AV54" s="167" t="str">
        <f>Setup!I8</f>
        <v>Yes</v>
      </c>
      <c r="AW54" s="167" t="str">
        <f>Setup!J8</f>
        <v>Yes</v>
      </c>
    </row>
    <row r="55" spans="1:49" ht="15" customHeight="1" x14ac:dyDescent="0.3">
      <c r="A55" s="167">
        <f>Setup!A8</f>
        <v>6</v>
      </c>
      <c r="B55" s="230">
        <f>Setup!B8</f>
        <v>46183</v>
      </c>
      <c r="C55" s="167" t="str">
        <f>Setup!C8</f>
        <v>Wednesday</v>
      </c>
      <c r="D55" s="167" t="str">
        <f>Setup!D8</f>
        <v>Loudoun United FC</v>
      </c>
      <c r="E55" s="231">
        <f>Setup!E8</f>
        <v>0.79166666666666696</v>
      </c>
      <c r="F55" s="167" t="str">
        <f>Setup!F8</f>
        <v>C</v>
      </c>
      <c r="G55" s="167" t="s">
        <v>113</v>
      </c>
      <c r="H55" s="167" t="str">
        <f>Setup!H8</f>
        <v>Yes</v>
      </c>
      <c r="I55" s="232">
        <f>IF(IFERROR(INDEX(Overrides!$F$49:$L$288,MATCH($A55&amp;$G55,Overrides!$C$49:$C$288,0),1),"")&lt;&gt;"",IFERROR(INDEX(Overrides!$F$49:$L$288,MATCH($A55&amp;$G55,Overrides!$C$49:$C$288,0),1),""),IF(IFERROR(INDEX(Overrides!$D$6:$J$45,MATCH($F55&amp;$G55,Overrides!$C$6:$C$45,0),1),"")&lt;&gt;"",IFERROR(INDEX(Overrides!$D$6:$J$45,MATCH($F55&amp;$G55,Overrides!$C$6:$C$45,0),1),""),MROUND(VLOOKUP("P1+",Setup!$A$30:$B$36,2,FALSE())*VLOOKUP($G55,Setup!$A$40:$B$48,2,FALSE())*VLOOKUP($F55,Setup!$A$52:$B$55,2,FALSE()),0.5)))</f>
        <v>65</v>
      </c>
      <c r="J55" s="232">
        <f>IF(IFERROR(INDEX(Overrides!$F$49:$L$288,MATCH($A55&amp;$G55,Overrides!$C$49:$C$288,0),2),"")&lt;&gt;"",IFERROR(INDEX(Overrides!$F$49:$L$288,MATCH($A55&amp;$G55,Overrides!$C$49:$C$288,0),2),""),IF(IFERROR(INDEX(Overrides!$D$6:$J$45,MATCH($F55&amp;$G55,Overrides!$C$6:$C$45,0),2),"")&lt;&gt;"",IFERROR(INDEX(Overrides!$D$6:$J$45,MATCH($F55&amp;$G55,Overrides!$C$6:$C$45,0),2),""),MROUND(VLOOKUP("P1",Setup!$A$30:$B$36,2,FALSE())*VLOOKUP($G55,Setup!$A$40:$B$48,2,FALSE())*VLOOKUP($F55,Setup!$A$52:$B$55,2,FALSE()),0.5)))</f>
        <v>55</v>
      </c>
      <c r="K55" s="232">
        <f>IF(IFERROR(INDEX(Overrides!$F$49:$L$288,MATCH($A55&amp;$G55,Overrides!$C$49:$C$288,0),3),"")&lt;&gt;"",IFERROR(INDEX(Overrides!$F$49:$L$288,MATCH($A55&amp;$G55,Overrides!$C$49:$C$288,0),3),""),IF(IFERROR(INDEX(Overrides!$D$6:$J$45,MATCH($F55&amp;$G55,Overrides!$C$6:$C$45,0),3),"")&lt;&gt;"",IFERROR(INDEX(Overrides!$D$6:$J$45,MATCH($F55&amp;$G55,Overrides!$C$6:$C$45,0),3),""),MROUND(VLOOKUP("P2+",Setup!$A$30:$B$36,2,FALSE())*VLOOKUP($G55,Setup!$A$40:$B$48,2,FALSE())*VLOOKUP($F55,Setup!$A$52:$B$55,2,FALSE()),0.5)))</f>
        <v>49</v>
      </c>
      <c r="L55" s="232">
        <f>IF(IFERROR(INDEX(Overrides!$F$49:$L$288,MATCH($A55&amp;$G55,Overrides!$C$49:$C$288,0),4),"")&lt;&gt;"",IFERROR(INDEX(Overrides!$F$49:$L$288,MATCH($A55&amp;$G55,Overrides!$C$49:$C$288,0),4),""),IF(IFERROR(INDEX(Overrides!$D$6:$J$45,MATCH($F55&amp;$G55,Overrides!$C$6:$C$45,0),4),"")&lt;&gt;"",IFERROR(INDEX(Overrides!$D$6:$J$45,MATCH($F55&amp;$G55,Overrides!$C$6:$C$45,0),4),""),MROUND(VLOOKUP("P2",Setup!$A$30:$B$36,2,FALSE())*VLOOKUP($G55,Setup!$A$40:$B$48,2,FALSE())*VLOOKUP($F55,Setup!$A$52:$B$55,2,FALSE()),0.5)))</f>
        <v>39</v>
      </c>
      <c r="M55" s="232">
        <f>IF(IFERROR(INDEX(Overrides!$F$49:$L$288,MATCH($A55&amp;$G55,Overrides!$C$49:$C$288,0),5),"")&lt;&gt;"",IFERROR(INDEX(Overrides!$F$49:$L$288,MATCH($A55&amp;$G55,Overrides!$C$49:$C$288,0),5),""),IF(IFERROR(INDEX(Overrides!$D$6:$J$45,MATCH($F55&amp;$G55,Overrides!$C$6:$C$45,0),5),"")&lt;&gt;"",IFERROR(INDEX(Overrides!$D$6:$J$45,MATCH($F55&amp;$G55,Overrides!$C$6:$C$45,0),5),""),MROUND(VLOOKUP("P3",Setup!$A$30:$B$36,2,FALSE())*VLOOKUP($G55,Setup!$A$40:$B$48,2,FALSE())*VLOOKUP($F55,Setup!$A$52:$B$55,2,FALSE()),0.5)))</f>
        <v>23</v>
      </c>
      <c r="N55" s="232">
        <f>IF(IFERROR(INDEX(Overrides!$F$49:$L$288,MATCH($A55&amp;$G55,Overrides!$C$49:$C$288,0),6),"")&lt;&gt;"",IFERROR(INDEX(Overrides!$F$49:$L$288,MATCH($A55&amp;$G55,Overrides!$C$49:$C$288,0),6),""),IF(IFERROR(INDEX(Overrides!$D$6:$J$45,MATCH($F55&amp;$G55,Overrides!$C$6:$C$45,0),6),"")&lt;&gt;"",IFERROR(INDEX(Overrides!$D$6:$J$45,MATCH($F55&amp;$G55,Overrides!$C$6:$C$45,0),6),""),MROUND(VLOOKUP("P4",Setup!$A$30:$B$36,2,FALSE())*VLOOKUP($G55,Setup!$A$40:$B$48,2,FALSE())*VLOOKUP($F55,Setup!$A$52:$B$55,2,FALSE()),0.5)))</f>
        <v>15</v>
      </c>
      <c r="O55" s="232">
        <f>IF(IFERROR(INDEX(Overrides!$F$49:$L$288,MATCH($A55&amp;$G55,Overrides!$C$49:$C$288,0),7),"")&lt;&gt;"",IFERROR(INDEX(Overrides!$F$49:$L$288,MATCH($A55&amp;$G55,Overrides!$C$49:$C$288,0),7),""),IF(IFERROR(INDEX(Overrides!$D$6:$J$45,MATCH($F55&amp;$G55,Overrides!$C$6:$C$45,0),7),"")&lt;&gt;"",IFERROR(INDEX(Overrides!$D$6:$J$45,MATCH($F55&amp;$G55,Overrides!$C$6:$C$45,0),7),""),MROUND(VLOOKUP("P5",Setup!$A$30:$B$36,2,FALSE())*VLOOKUP($G55,Setup!$A$40:$B$48,2,FALSE())*VLOOKUP($F55,Setup!$A$52:$B$55,2,FALSE()),0.5)))</f>
        <v>12</v>
      </c>
      <c r="P55" s="233">
        <f>SUMIFS(Inventory!$F$2:$F$38,Inventory!$I$2:$I$38,"P1+",Inventory!$E$2:$E$38,"&lt;&gt;West")+IF(UPPER($H55)="YES",SUMIFS(Inventory!$F$2:$F$38,Inventory!$I$2:$I$38,"P1+",Inventory!$E$2:$E$38,"West"),0)</f>
        <v>68</v>
      </c>
      <c r="Q55" s="233">
        <f>SUMIFS(Inventory!$F$2:$F$38,Inventory!$I$2:$I$38,"P1",Inventory!$E$2:$E$38,"&lt;&gt;West")+IF(UPPER($H55)="YES",SUMIFS(Inventory!$F$2:$F$38,Inventory!$I$2:$I$38,"P1",Inventory!$E$2:$E$38,"West"),0)</f>
        <v>422</v>
      </c>
      <c r="R55" s="233">
        <f>SUMIFS(Inventory!$F$2:$F$38,Inventory!$I$2:$I$38,"P2+",Inventory!$E$2:$E$38,"&lt;&gt;West")+IF(UPPER($H55)="YES",SUMIFS(Inventory!$F$2:$F$38,Inventory!$I$2:$I$38,"P2+",Inventory!$E$2:$E$38,"West"),0)</f>
        <v>70</v>
      </c>
      <c r="S55" s="233">
        <f>SUMIFS(Inventory!$F$2:$F$38,Inventory!$I$2:$I$38,"P2",Inventory!$E$2:$E$38,"&lt;&gt;West")+IF(UPPER($H55)="YES",SUMIFS(Inventory!$F$2:$F$38,Inventory!$I$2:$I$38,"P2",Inventory!$E$2:$E$38,"West"),0)</f>
        <v>658</v>
      </c>
      <c r="T55" s="233">
        <f>SUMIFS(Inventory!$F$2:$F$38,Inventory!$I$2:$I$38,"P3",Inventory!$E$2:$E$38,"&lt;&gt;West")+IF(UPPER($H55)="YES",SUMIFS(Inventory!$F$2:$F$38,Inventory!$I$2:$I$38,"P3",Inventory!$E$2:$E$38,"West"),0)</f>
        <v>1120</v>
      </c>
      <c r="U55" s="233">
        <f>SUMIFS(Inventory!$F$2:$F$38,Inventory!$I$2:$I$38,"P4",Inventory!$E$2:$E$38,"&lt;&gt;West")+IF(UPPER($H55)="YES",SUMIFS(Inventory!$F$2:$F$38,Inventory!$I$2:$I$38,"P4",Inventory!$E$2:$E$38,"West"),0)</f>
        <v>746</v>
      </c>
      <c r="V55" s="233">
        <f>SUMIFS(Inventory!$F$2:$F$38,Inventory!$I$2:$I$38,"P5",Inventory!$E$2:$E$38,"&lt;&gt;West")+IF(UPPER($H55)="YES",SUMIFS(Inventory!$F$2:$F$38,Inventory!$I$2:$I$38,"P5",Inventory!$E$2:$E$38,"West"),0)</f>
        <v>922</v>
      </c>
      <c r="W55" s="233">
        <f t="shared" si="65"/>
        <v>4006</v>
      </c>
      <c r="X55" s="233">
        <f>IF(IFERROR(INDEX(Overrides!$F$292:$L$531,MATCH($A55&amp;$G55,Overrides!$C$292:$C$531,0),1),"")&lt;&gt;"",IFERROR(INDEX(Overrides!$F$292:$L$531,MATCH($A55&amp;$G55,Overrides!$C$292:$C$531,0),1),""),ROUND(P55*Setup!B$72*VLOOKUP($F55,Setup!$A$52:$C$55,3,FALSE()),0))</f>
        <v>0</v>
      </c>
      <c r="Y55" s="233">
        <f>IF(IFERROR(INDEX(Overrides!$F$292:$L$531,MATCH($A55&amp;$G55,Overrides!$C$292:$C$531,0),2),"")&lt;&gt;"",IFERROR(INDEX(Overrides!$F$292:$L$531,MATCH($A55&amp;$G55,Overrides!$C$292:$C$531,0),2),""),ROUND(Q55*Setup!C$72*VLOOKUP($F55,Setup!$A$52:$C$55,3,FALSE()),0))</f>
        <v>165</v>
      </c>
      <c r="Z55" s="233">
        <f>IF(IFERROR(INDEX(Overrides!$F$292:$L$531,MATCH($A55&amp;$G55,Overrides!$C$292:$C$531,0),3),"")&lt;&gt;"",IFERROR(INDEX(Overrides!$F$292:$L$531,MATCH($A55&amp;$G55,Overrides!$C$292:$C$531,0),3),""),ROUND(R55*Setup!D$72*VLOOKUP($F55,Setup!$A$52:$C$55,3,FALSE()),0))</f>
        <v>0</v>
      </c>
      <c r="AA55" s="233">
        <f>IF(IFERROR(INDEX(Overrides!$F$292:$L$531,MATCH($A55&amp;$G55,Overrides!$C$292:$C$531,0),4),"")&lt;&gt;"",IFERROR(INDEX(Overrides!$F$292:$L$531,MATCH($A55&amp;$G55,Overrides!$C$292:$C$531,0),4),""),ROUND(S55*Setup!E$72*VLOOKUP($F55,Setup!$A$52:$C$55,3,FALSE()),0))</f>
        <v>257</v>
      </c>
      <c r="AB55" s="233">
        <f>IF(IFERROR(INDEX(Overrides!$F$292:$L$531,MATCH($A55&amp;$G55,Overrides!$C$292:$C$531,0),5),"")&lt;&gt;"",IFERROR(INDEX(Overrides!$F$292:$L$531,MATCH($A55&amp;$G55,Overrides!$C$292:$C$531,0),5),""),ROUND(T55*Setup!F$72*VLOOKUP($F55,Setup!$A$52:$C$55,3,FALSE()),0))</f>
        <v>291</v>
      </c>
      <c r="AC55" s="233">
        <f>IF(IFERROR(INDEX(Overrides!$F$292:$L$531,MATCH($A55&amp;$G55,Overrides!$C$292:$C$531,0),6),"")&lt;&gt;"",IFERROR(INDEX(Overrides!$F$292:$L$531,MATCH($A55&amp;$G55,Overrides!$C$292:$C$531,0),6),""),ROUND(U55*Setup!G$72*VLOOKUP($F55,Setup!$A$52:$C$55,3,FALSE()),0))</f>
        <v>218</v>
      </c>
      <c r="AD55" s="233">
        <f>IF(IFERROR(INDEX(Overrides!$F$292:$L$531,MATCH($A55&amp;$G55,Overrides!$C$292:$C$531,0),7),"")&lt;&gt;"",IFERROR(INDEX(Overrides!$F$292:$L$531,MATCH($A55&amp;$G55,Overrides!$C$292:$C$531,0),7),""),ROUND(V55*Setup!H$72*VLOOKUP($F55,Setup!$A$52:$C$55,3,FALSE()),0))</f>
        <v>150</v>
      </c>
      <c r="AE55" s="233">
        <f t="shared" si="1"/>
        <v>1081</v>
      </c>
      <c r="AF55" s="233">
        <f t="shared" si="2"/>
        <v>68</v>
      </c>
      <c r="AG55" s="233">
        <f t="shared" si="3"/>
        <v>257</v>
      </c>
      <c r="AH55" s="233">
        <f t="shared" si="4"/>
        <v>70</v>
      </c>
      <c r="AI55" s="233">
        <f t="shared" si="5"/>
        <v>401</v>
      </c>
      <c r="AJ55" s="233">
        <f t="shared" si="6"/>
        <v>829</v>
      </c>
      <c r="AK55" s="233">
        <f t="shared" si="7"/>
        <v>528</v>
      </c>
      <c r="AL55" s="233">
        <f t="shared" si="8"/>
        <v>772</v>
      </c>
      <c r="AM55" s="233">
        <f t="shared" si="9"/>
        <v>3234</v>
      </c>
      <c r="AN55" s="234">
        <f t="shared" si="66"/>
        <v>0</v>
      </c>
      <c r="AO55" s="234">
        <f t="shared" si="67"/>
        <v>9075</v>
      </c>
      <c r="AP55" s="234">
        <f t="shared" si="68"/>
        <v>0</v>
      </c>
      <c r="AQ55" s="234">
        <f t="shared" si="69"/>
        <v>10023</v>
      </c>
      <c r="AR55" s="234">
        <f t="shared" si="70"/>
        <v>6693</v>
      </c>
      <c r="AS55" s="234">
        <f t="shared" si="71"/>
        <v>3270</v>
      </c>
      <c r="AT55" s="234">
        <f t="shared" si="72"/>
        <v>1800</v>
      </c>
      <c r="AU55" s="234">
        <f t="shared" si="17"/>
        <v>30861</v>
      </c>
      <c r="AV55" s="167" t="str">
        <f>Setup!I8</f>
        <v>Yes</v>
      </c>
      <c r="AW55" s="167" t="str">
        <f>Setup!J8</f>
        <v>Yes</v>
      </c>
    </row>
    <row r="56" spans="1:49" ht="15" customHeight="1" x14ac:dyDescent="0.3">
      <c r="A56" s="167">
        <f>Setup!A8</f>
        <v>6</v>
      </c>
      <c r="B56" s="230">
        <f>Setup!B8</f>
        <v>46183</v>
      </c>
      <c r="C56" s="167" t="str">
        <f>Setup!C8</f>
        <v>Wednesday</v>
      </c>
      <c r="D56" s="167" t="str">
        <f>Setup!D8</f>
        <v>Loudoun United FC</v>
      </c>
      <c r="E56" s="231">
        <f>Setup!E8</f>
        <v>0.79166666666666696</v>
      </c>
      <c r="F56" s="167" t="str">
        <f>Setup!F8</f>
        <v>C</v>
      </c>
      <c r="G56" s="167" t="s">
        <v>115</v>
      </c>
      <c r="H56" s="167" t="str">
        <f>Setup!H8</f>
        <v>Yes</v>
      </c>
      <c r="I56" s="232">
        <f>IF(IFERROR(INDEX(Overrides!$F$49:$L$288,MATCH($A56&amp;$G56,Overrides!$C$49:$C$288,0),1),"")&lt;&gt;"",IFERROR(INDEX(Overrides!$F$49:$L$288,MATCH($A56&amp;$G56,Overrides!$C$49:$C$288,0),1),""),IF(IFERROR(INDEX(Overrides!$D$6:$J$45,MATCH($F56&amp;$G56,Overrides!$C$6:$C$45,0),1),"")&lt;&gt;"",IFERROR(INDEX(Overrides!$D$6:$J$45,MATCH($F56&amp;$G56,Overrides!$C$6:$C$45,0),1),""),MROUND(VLOOKUP("P1+",Setup!$A$30:$B$36,2,FALSE())*VLOOKUP($G56,Setup!$A$40:$B$48,2,FALSE())*VLOOKUP($F56,Setup!$A$52:$B$55,2,FALSE()),0.5)))</f>
        <v>70</v>
      </c>
      <c r="J56" s="232">
        <f>IF(IFERROR(INDEX(Overrides!$F$49:$L$288,MATCH($A56&amp;$G56,Overrides!$C$49:$C$288,0),2),"")&lt;&gt;"",IFERROR(INDEX(Overrides!$F$49:$L$288,MATCH($A56&amp;$G56,Overrides!$C$49:$C$288,0),2),""),IF(IFERROR(INDEX(Overrides!$D$6:$J$45,MATCH($F56&amp;$G56,Overrides!$C$6:$C$45,0),2),"")&lt;&gt;"",IFERROR(INDEX(Overrides!$D$6:$J$45,MATCH($F56&amp;$G56,Overrides!$C$6:$C$45,0),2),""),MROUND(VLOOKUP("P1",Setup!$A$30:$B$36,2,FALSE())*VLOOKUP($G56,Setup!$A$40:$B$48,2,FALSE())*VLOOKUP($F56,Setup!$A$52:$B$55,2,FALSE()),0.5)))</f>
        <v>59.5</v>
      </c>
      <c r="K56" s="232">
        <f>IF(IFERROR(INDEX(Overrides!$F$49:$L$288,MATCH($A56&amp;$G56,Overrides!$C$49:$C$288,0),3),"")&lt;&gt;"",IFERROR(INDEX(Overrides!$F$49:$L$288,MATCH($A56&amp;$G56,Overrides!$C$49:$C$288,0),3),""),IF(IFERROR(INDEX(Overrides!$D$6:$J$45,MATCH($F56&amp;$G56,Overrides!$C$6:$C$45,0),3),"")&lt;&gt;"",IFERROR(INDEX(Overrides!$D$6:$J$45,MATCH($F56&amp;$G56,Overrides!$C$6:$C$45,0),3),""),MROUND(VLOOKUP("P2+",Setup!$A$30:$B$36,2,FALSE())*VLOOKUP($G56,Setup!$A$40:$B$48,2,FALSE())*VLOOKUP($F56,Setup!$A$52:$B$55,2,FALSE()),0.5)))</f>
        <v>53</v>
      </c>
      <c r="L56" s="232">
        <f>IF(IFERROR(INDEX(Overrides!$F$49:$L$288,MATCH($A56&amp;$G56,Overrides!$C$49:$C$288,0),4),"")&lt;&gt;"",IFERROR(INDEX(Overrides!$F$49:$L$288,MATCH($A56&amp;$G56,Overrides!$C$49:$C$288,0),4),""),IF(IFERROR(INDEX(Overrides!$D$6:$J$45,MATCH($F56&amp;$G56,Overrides!$C$6:$C$45,0),4),"")&lt;&gt;"",IFERROR(INDEX(Overrides!$D$6:$J$45,MATCH($F56&amp;$G56,Overrides!$C$6:$C$45,0),4),""),MROUND(VLOOKUP("P2",Setup!$A$30:$B$36,2,FALSE())*VLOOKUP($G56,Setup!$A$40:$B$48,2,FALSE())*VLOOKUP($F56,Setup!$A$52:$B$55,2,FALSE()),0.5)))</f>
        <v>42</v>
      </c>
      <c r="M56" s="232">
        <f>IF(IFERROR(INDEX(Overrides!$F$49:$L$288,MATCH($A56&amp;$G56,Overrides!$C$49:$C$288,0),5),"")&lt;&gt;"",IFERROR(INDEX(Overrides!$F$49:$L$288,MATCH($A56&amp;$G56,Overrides!$C$49:$C$288,0),5),""),IF(IFERROR(INDEX(Overrides!$D$6:$J$45,MATCH($F56&amp;$G56,Overrides!$C$6:$C$45,0),5),"")&lt;&gt;"",IFERROR(INDEX(Overrides!$D$6:$J$45,MATCH($F56&amp;$G56,Overrides!$C$6:$C$45,0),5),""),MROUND(VLOOKUP("P3",Setup!$A$30:$B$36,2,FALSE())*VLOOKUP($G56,Setup!$A$40:$B$48,2,FALSE())*VLOOKUP($F56,Setup!$A$52:$B$55,2,FALSE()),0.5)))</f>
        <v>25</v>
      </c>
      <c r="N56" s="232">
        <f>IF(IFERROR(INDEX(Overrides!$F$49:$L$288,MATCH($A56&amp;$G56,Overrides!$C$49:$C$288,0),6),"")&lt;&gt;"",IFERROR(INDEX(Overrides!$F$49:$L$288,MATCH($A56&amp;$G56,Overrides!$C$49:$C$288,0),6),""),IF(IFERROR(INDEX(Overrides!$D$6:$J$45,MATCH($F56&amp;$G56,Overrides!$C$6:$C$45,0),6),"")&lt;&gt;"",IFERROR(INDEX(Overrides!$D$6:$J$45,MATCH($F56&amp;$G56,Overrides!$C$6:$C$45,0),6),""),MROUND(VLOOKUP("P4",Setup!$A$30:$B$36,2,FALSE())*VLOOKUP($G56,Setup!$A$40:$B$48,2,FALSE())*VLOOKUP($F56,Setup!$A$52:$B$55,2,FALSE()),0.5)))</f>
        <v>16</v>
      </c>
      <c r="O56" s="232">
        <f>IF(IFERROR(INDEX(Overrides!$F$49:$L$288,MATCH($A56&amp;$G56,Overrides!$C$49:$C$288,0),7),"")&lt;&gt;"",IFERROR(INDEX(Overrides!$F$49:$L$288,MATCH($A56&amp;$G56,Overrides!$C$49:$C$288,0),7),""),IF(IFERROR(INDEX(Overrides!$D$6:$J$45,MATCH($F56&amp;$G56,Overrides!$C$6:$C$45,0),7),"")&lt;&gt;"",IFERROR(INDEX(Overrides!$D$6:$J$45,MATCH($F56&amp;$G56,Overrides!$C$6:$C$45,0),7),""),MROUND(VLOOKUP("P5",Setup!$A$30:$B$36,2,FALSE())*VLOOKUP($G56,Setup!$A$40:$B$48,2,FALSE())*VLOOKUP($F56,Setup!$A$52:$B$55,2,FALSE()),0.5)))</f>
        <v>13</v>
      </c>
      <c r="P56" s="233">
        <f>SUMIFS(Inventory!$F$2:$F$38,Inventory!$I$2:$I$38,"P1+",Inventory!$E$2:$E$38,"&lt;&gt;West")+IF(UPPER($H56)="YES",SUMIFS(Inventory!$F$2:$F$38,Inventory!$I$2:$I$38,"P1+",Inventory!$E$2:$E$38,"West"),0)</f>
        <v>68</v>
      </c>
      <c r="Q56" s="233">
        <f>SUMIFS(Inventory!$F$2:$F$38,Inventory!$I$2:$I$38,"P1",Inventory!$E$2:$E$38,"&lt;&gt;West")+IF(UPPER($H56)="YES",SUMIFS(Inventory!$F$2:$F$38,Inventory!$I$2:$I$38,"P1",Inventory!$E$2:$E$38,"West"),0)</f>
        <v>422</v>
      </c>
      <c r="R56" s="233">
        <f>SUMIFS(Inventory!$F$2:$F$38,Inventory!$I$2:$I$38,"P2+",Inventory!$E$2:$E$38,"&lt;&gt;West")+IF(UPPER($H56)="YES",SUMIFS(Inventory!$F$2:$F$38,Inventory!$I$2:$I$38,"P2+",Inventory!$E$2:$E$38,"West"),0)</f>
        <v>70</v>
      </c>
      <c r="S56" s="233">
        <f>SUMIFS(Inventory!$F$2:$F$38,Inventory!$I$2:$I$38,"P2",Inventory!$E$2:$E$38,"&lt;&gt;West")+IF(UPPER($H56)="YES",SUMIFS(Inventory!$F$2:$F$38,Inventory!$I$2:$I$38,"P2",Inventory!$E$2:$E$38,"West"),0)</f>
        <v>658</v>
      </c>
      <c r="T56" s="233">
        <f>SUMIFS(Inventory!$F$2:$F$38,Inventory!$I$2:$I$38,"P3",Inventory!$E$2:$E$38,"&lt;&gt;West")+IF(UPPER($H56)="YES",SUMIFS(Inventory!$F$2:$F$38,Inventory!$I$2:$I$38,"P3",Inventory!$E$2:$E$38,"West"),0)</f>
        <v>1120</v>
      </c>
      <c r="U56" s="233">
        <f>SUMIFS(Inventory!$F$2:$F$38,Inventory!$I$2:$I$38,"P4",Inventory!$E$2:$E$38,"&lt;&gt;West")+IF(UPPER($H56)="YES",SUMIFS(Inventory!$F$2:$F$38,Inventory!$I$2:$I$38,"P4",Inventory!$E$2:$E$38,"West"),0)</f>
        <v>746</v>
      </c>
      <c r="V56" s="233">
        <f>SUMIFS(Inventory!$F$2:$F$38,Inventory!$I$2:$I$38,"P5",Inventory!$E$2:$E$38,"&lt;&gt;West")+IF(UPPER($H56)="YES",SUMIFS(Inventory!$F$2:$F$38,Inventory!$I$2:$I$38,"P5",Inventory!$E$2:$E$38,"West"),0)</f>
        <v>922</v>
      </c>
      <c r="W56" s="233">
        <f t="shared" si="65"/>
        <v>4006</v>
      </c>
      <c r="X56" s="233">
        <f>IF(IFERROR(INDEX(Overrides!$F$292:$L$531,MATCH($A56&amp;$G56,Overrides!$C$292:$C$531,0),1),"")&lt;&gt;"",IFERROR(INDEX(Overrides!$F$292:$L$531,MATCH($A56&amp;$G56,Overrides!$C$292:$C$531,0),1),""),ROUND(P56*Setup!B$73*VLOOKUP($F56,Setup!$A$52:$C$55,3,FALSE()),0))</f>
        <v>0</v>
      </c>
      <c r="Y56" s="233">
        <f>IF(IFERROR(INDEX(Overrides!$F$292:$L$531,MATCH($A56&amp;$G56,Overrides!$C$292:$C$531,0),2),"")&lt;&gt;"",IFERROR(INDEX(Overrides!$F$292:$L$531,MATCH($A56&amp;$G56,Overrides!$C$292:$C$531,0),2),""),ROUND(Q56*Setup!C$73*VLOOKUP($F56,Setup!$A$52:$C$55,3,FALSE()),0))</f>
        <v>41</v>
      </c>
      <c r="Z56" s="233">
        <f>IF(IFERROR(INDEX(Overrides!$F$292:$L$531,MATCH($A56&amp;$G56,Overrides!$C$292:$C$531,0),3),"")&lt;&gt;"",IFERROR(INDEX(Overrides!$F$292:$L$531,MATCH($A56&amp;$G56,Overrides!$C$292:$C$531,0),3),""),ROUND(R56*Setup!D$73*VLOOKUP($F56,Setup!$A$52:$C$55,3,FALSE()),0))</f>
        <v>0</v>
      </c>
      <c r="AA56" s="233">
        <f>IF(IFERROR(INDEX(Overrides!$F$292:$L$531,MATCH($A56&amp;$G56,Overrides!$C$292:$C$531,0),4),"")&lt;&gt;"",IFERROR(INDEX(Overrides!$F$292:$L$531,MATCH($A56&amp;$G56,Overrides!$C$292:$C$531,0),4),""),ROUND(S56*Setup!E$73*VLOOKUP($F56,Setup!$A$52:$C$55,3,FALSE()),0))</f>
        <v>21</v>
      </c>
      <c r="AB56" s="233">
        <f>IF(IFERROR(INDEX(Overrides!$F$292:$L$531,MATCH($A56&amp;$G56,Overrides!$C$292:$C$531,0),5),"")&lt;&gt;"",IFERROR(INDEX(Overrides!$F$292:$L$531,MATCH($A56&amp;$G56,Overrides!$C$292:$C$531,0),5),""),ROUND(T56*Setup!F$73*VLOOKUP($F56,Setup!$A$52:$C$55,3,FALSE()),0))</f>
        <v>36</v>
      </c>
      <c r="AC56" s="233">
        <f>IF(IFERROR(INDEX(Overrides!$F$292:$L$531,MATCH($A56&amp;$G56,Overrides!$C$292:$C$531,0),6),"")&lt;&gt;"",IFERROR(INDEX(Overrides!$F$292:$L$531,MATCH($A56&amp;$G56,Overrides!$C$292:$C$531,0),6),""),ROUND(U56*Setup!G$73*VLOOKUP($F56,Setup!$A$52:$C$55,3,FALSE()),0))</f>
        <v>24</v>
      </c>
      <c r="AD56" s="233">
        <f>IF(IFERROR(INDEX(Overrides!$F$292:$L$531,MATCH($A56&amp;$G56,Overrides!$C$292:$C$531,0),7),"")&lt;&gt;"",IFERROR(INDEX(Overrides!$F$292:$L$531,MATCH($A56&amp;$G56,Overrides!$C$292:$C$531,0),7),""),ROUND(V56*Setup!H$73*VLOOKUP($F56,Setup!$A$52:$C$55,3,FALSE()),0))</f>
        <v>30</v>
      </c>
      <c r="AE56" s="233">
        <f t="shared" si="1"/>
        <v>152</v>
      </c>
      <c r="AF56" s="233">
        <f t="shared" si="2"/>
        <v>68</v>
      </c>
      <c r="AG56" s="233">
        <f t="shared" si="3"/>
        <v>381</v>
      </c>
      <c r="AH56" s="233">
        <f t="shared" si="4"/>
        <v>70</v>
      </c>
      <c r="AI56" s="233">
        <f t="shared" si="5"/>
        <v>637</v>
      </c>
      <c r="AJ56" s="233">
        <f t="shared" si="6"/>
        <v>1084</v>
      </c>
      <c r="AK56" s="233">
        <f t="shared" si="7"/>
        <v>722</v>
      </c>
      <c r="AL56" s="233">
        <f t="shared" si="8"/>
        <v>892</v>
      </c>
      <c r="AM56" s="233">
        <f t="shared" si="9"/>
        <v>3114</v>
      </c>
      <c r="AN56" s="234">
        <f t="shared" si="66"/>
        <v>0</v>
      </c>
      <c r="AO56" s="234">
        <f t="shared" si="67"/>
        <v>2439.5</v>
      </c>
      <c r="AP56" s="234">
        <f t="shared" si="68"/>
        <v>0</v>
      </c>
      <c r="AQ56" s="234">
        <f t="shared" si="69"/>
        <v>882</v>
      </c>
      <c r="AR56" s="234">
        <f t="shared" si="70"/>
        <v>900</v>
      </c>
      <c r="AS56" s="234">
        <f t="shared" si="71"/>
        <v>384</v>
      </c>
      <c r="AT56" s="234">
        <f t="shared" si="72"/>
        <v>390</v>
      </c>
      <c r="AU56" s="234">
        <f t="shared" si="17"/>
        <v>4995.5</v>
      </c>
      <c r="AV56" s="167" t="str">
        <f>Setup!I8</f>
        <v>Yes</v>
      </c>
      <c r="AW56" s="167" t="str">
        <f>Setup!J8</f>
        <v>Yes</v>
      </c>
    </row>
    <row r="57" spans="1:49" ht="15" customHeight="1" x14ac:dyDescent="0.3">
      <c r="A57" s="167">
        <f>Setup!A8</f>
        <v>6</v>
      </c>
      <c r="B57" s="230">
        <f>Setup!B8</f>
        <v>46183</v>
      </c>
      <c r="C57" s="167" t="str">
        <f>Setup!C8</f>
        <v>Wednesday</v>
      </c>
      <c r="D57" s="167" t="str">
        <f>Setup!D8</f>
        <v>Loudoun United FC</v>
      </c>
      <c r="E57" s="231">
        <f>Setup!E8</f>
        <v>0.79166666666666696</v>
      </c>
      <c r="F57" s="167" t="str">
        <f>Setup!F8</f>
        <v>C</v>
      </c>
      <c r="G57" s="167" t="s">
        <v>117</v>
      </c>
      <c r="H57" s="167" t="str">
        <f>Setup!H8</f>
        <v>Yes</v>
      </c>
      <c r="I57" s="232">
        <f>IF(IFERROR(INDEX(Overrides!$F$49:$L$288,MATCH($A57&amp;$G57,Overrides!$C$49:$C$288,0),1),"")&lt;&gt;"",IFERROR(INDEX(Overrides!$F$49:$L$288,MATCH($A57&amp;$G57,Overrides!$C$49:$C$288,0),1),""),IF(IFERROR(INDEX(Overrides!$D$6:$J$45,MATCH($F57&amp;$G57,Overrides!$C$6:$C$45,0),1),"")&lt;&gt;"",IFERROR(INDEX(Overrides!$D$6:$J$45,MATCH($F57&amp;$G57,Overrides!$C$6:$C$45,0),1),""),MROUND(VLOOKUP("P1+",Setup!$A$30:$B$36,2,FALSE())*VLOOKUP($G57,Setup!$A$40:$B$48,2,FALSE())*VLOOKUP($F57,Setup!$A$52:$B$55,2,FALSE()),0.5)))</f>
        <v>52</v>
      </c>
      <c r="J57" s="232">
        <f>IF(IFERROR(INDEX(Overrides!$F$49:$L$288,MATCH($A57&amp;$G57,Overrides!$C$49:$C$288,0),2),"")&lt;&gt;"",IFERROR(INDEX(Overrides!$F$49:$L$288,MATCH($A57&amp;$G57,Overrides!$C$49:$C$288,0),2),""),IF(IFERROR(INDEX(Overrides!$D$6:$J$45,MATCH($F57&amp;$G57,Overrides!$C$6:$C$45,0),2),"")&lt;&gt;"",IFERROR(INDEX(Overrides!$D$6:$J$45,MATCH($F57&amp;$G57,Overrides!$C$6:$C$45,0),2),""),MROUND(VLOOKUP("P1",Setup!$A$30:$B$36,2,FALSE())*VLOOKUP($G57,Setup!$A$40:$B$48,2,FALSE())*VLOOKUP($F57,Setup!$A$52:$B$55,2,FALSE()),0.5)))</f>
        <v>44</v>
      </c>
      <c r="K57" s="232">
        <f>IF(IFERROR(INDEX(Overrides!$F$49:$L$288,MATCH($A57&amp;$G57,Overrides!$C$49:$C$288,0),3),"")&lt;&gt;"",IFERROR(INDEX(Overrides!$F$49:$L$288,MATCH($A57&amp;$G57,Overrides!$C$49:$C$288,0),3),""),IF(IFERROR(INDEX(Overrides!$D$6:$J$45,MATCH($F57&amp;$G57,Overrides!$C$6:$C$45,0),3),"")&lt;&gt;"",IFERROR(INDEX(Overrides!$D$6:$J$45,MATCH($F57&amp;$G57,Overrides!$C$6:$C$45,0),3),""),MROUND(VLOOKUP("P2+",Setup!$A$30:$B$36,2,FALSE())*VLOOKUP($G57,Setup!$A$40:$B$48,2,FALSE())*VLOOKUP($F57,Setup!$A$52:$B$55,2,FALSE()),0.5)))</f>
        <v>39</v>
      </c>
      <c r="L57" s="232">
        <f>IF(IFERROR(INDEX(Overrides!$F$49:$L$288,MATCH($A57&amp;$G57,Overrides!$C$49:$C$288,0),4),"")&lt;&gt;"",IFERROR(INDEX(Overrides!$F$49:$L$288,MATCH($A57&amp;$G57,Overrides!$C$49:$C$288,0),4),""),IF(IFERROR(INDEX(Overrides!$D$6:$J$45,MATCH($F57&amp;$G57,Overrides!$C$6:$C$45,0),4),"")&lt;&gt;"",IFERROR(INDEX(Overrides!$D$6:$J$45,MATCH($F57&amp;$G57,Overrides!$C$6:$C$45,0),4),""),MROUND(VLOOKUP("P2",Setup!$A$30:$B$36,2,FALSE())*VLOOKUP($G57,Setup!$A$40:$B$48,2,FALSE())*VLOOKUP($F57,Setup!$A$52:$B$55,2,FALSE()),0.5)))</f>
        <v>31</v>
      </c>
      <c r="M57" s="232">
        <f>IF(IFERROR(INDEX(Overrides!$F$49:$L$288,MATCH($A57&amp;$G57,Overrides!$C$49:$C$288,0),5),"")&lt;&gt;"",IFERROR(INDEX(Overrides!$F$49:$L$288,MATCH($A57&amp;$G57,Overrides!$C$49:$C$288,0),5),""),IF(IFERROR(INDEX(Overrides!$D$6:$J$45,MATCH($F57&amp;$G57,Overrides!$C$6:$C$45,0),5),"")&lt;&gt;"",IFERROR(INDEX(Overrides!$D$6:$J$45,MATCH($F57&amp;$G57,Overrides!$C$6:$C$45,0),5),""),MROUND(VLOOKUP("P3",Setup!$A$30:$B$36,2,FALSE())*VLOOKUP($G57,Setup!$A$40:$B$48,2,FALSE())*VLOOKUP($F57,Setup!$A$52:$B$55,2,FALSE()),0.5)))</f>
        <v>18.5</v>
      </c>
      <c r="N57" s="232">
        <f>IF(IFERROR(INDEX(Overrides!$F$49:$L$288,MATCH($A57&amp;$G57,Overrides!$C$49:$C$288,0),6),"")&lt;&gt;"",IFERROR(INDEX(Overrides!$F$49:$L$288,MATCH($A57&amp;$G57,Overrides!$C$49:$C$288,0),6),""),IF(IFERROR(INDEX(Overrides!$D$6:$J$45,MATCH($F57&amp;$G57,Overrides!$C$6:$C$45,0),6),"")&lt;&gt;"",IFERROR(INDEX(Overrides!$D$6:$J$45,MATCH($F57&amp;$G57,Overrides!$C$6:$C$45,0),6),""),MROUND(VLOOKUP("P4",Setup!$A$30:$B$36,2,FALSE())*VLOOKUP($G57,Setup!$A$40:$B$48,2,FALSE())*VLOOKUP($F57,Setup!$A$52:$B$55,2,FALSE()),0.5)))</f>
        <v>12</v>
      </c>
      <c r="O57" s="232">
        <f>IF(IFERROR(INDEX(Overrides!$F$49:$L$288,MATCH($A57&amp;$G57,Overrides!$C$49:$C$288,0),7),"")&lt;&gt;"",IFERROR(INDEX(Overrides!$F$49:$L$288,MATCH($A57&amp;$G57,Overrides!$C$49:$C$288,0),7),""),IF(IFERROR(INDEX(Overrides!$D$6:$J$45,MATCH($F57&amp;$G57,Overrides!$C$6:$C$45,0),7),"")&lt;&gt;"",IFERROR(INDEX(Overrides!$D$6:$J$45,MATCH($F57&amp;$G57,Overrides!$C$6:$C$45,0),7),""),MROUND(VLOOKUP("P5",Setup!$A$30:$B$36,2,FALSE())*VLOOKUP($G57,Setup!$A$40:$B$48,2,FALSE())*VLOOKUP($F57,Setup!$A$52:$B$55,2,FALSE()),0.5)))</f>
        <v>9.5</v>
      </c>
      <c r="P57" s="233">
        <f>SUMIFS(Inventory!$F$2:$F$38,Inventory!$I$2:$I$38,"P1+",Inventory!$E$2:$E$38,"&lt;&gt;West")+IF(UPPER($H57)="YES",SUMIFS(Inventory!$F$2:$F$38,Inventory!$I$2:$I$38,"P1+",Inventory!$E$2:$E$38,"West"),0)</f>
        <v>68</v>
      </c>
      <c r="Q57" s="233">
        <f>SUMIFS(Inventory!$F$2:$F$38,Inventory!$I$2:$I$38,"P1",Inventory!$E$2:$E$38,"&lt;&gt;West")+IF(UPPER($H57)="YES",SUMIFS(Inventory!$F$2:$F$38,Inventory!$I$2:$I$38,"P1",Inventory!$E$2:$E$38,"West"),0)</f>
        <v>422</v>
      </c>
      <c r="R57" s="233">
        <f>SUMIFS(Inventory!$F$2:$F$38,Inventory!$I$2:$I$38,"P2+",Inventory!$E$2:$E$38,"&lt;&gt;West")+IF(UPPER($H57)="YES",SUMIFS(Inventory!$F$2:$F$38,Inventory!$I$2:$I$38,"P2+",Inventory!$E$2:$E$38,"West"),0)</f>
        <v>70</v>
      </c>
      <c r="S57" s="233">
        <f>SUMIFS(Inventory!$F$2:$F$38,Inventory!$I$2:$I$38,"P2",Inventory!$E$2:$E$38,"&lt;&gt;West")+IF(UPPER($H57)="YES",SUMIFS(Inventory!$F$2:$F$38,Inventory!$I$2:$I$38,"P2",Inventory!$E$2:$E$38,"West"),0)</f>
        <v>658</v>
      </c>
      <c r="T57" s="233">
        <f>SUMIFS(Inventory!$F$2:$F$38,Inventory!$I$2:$I$38,"P3",Inventory!$E$2:$E$38,"&lt;&gt;West")+IF(UPPER($H57)="YES",SUMIFS(Inventory!$F$2:$F$38,Inventory!$I$2:$I$38,"P3",Inventory!$E$2:$E$38,"West"),0)</f>
        <v>1120</v>
      </c>
      <c r="U57" s="233">
        <f>SUMIFS(Inventory!$F$2:$F$38,Inventory!$I$2:$I$38,"P4",Inventory!$E$2:$E$38,"&lt;&gt;West")+IF(UPPER($H57)="YES",SUMIFS(Inventory!$F$2:$F$38,Inventory!$I$2:$I$38,"P4",Inventory!$E$2:$E$38,"West"),0)</f>
        <v>746</v>
      </c>
      <c r="V57" s="233">
        <f>SUMIFS(Inventory!$F$2:$F$38,Inventory!$I$2:$I$38,"P5",Inventory!$E$2:$E$38,"&lt;&gt;West")+IF(UPPER($H57)="YES",SUMIFS(Inventory!$F$2:$F$38,Inventory!$I$2:$I$38,"P5",Inventory!$E$2:$E$38,"West"),0)</f>
        <v>922</v>
      </c>
      <c r="W57" s="233">
        <f t="shared" si="65"/>
        <v>4006</v>
      </c>
      <c r="X57" s="233">
        <f>IF(IFERROR(INDEX(Overrides!$F$292:$L$531,MATCH($A57&amp;$G57,Overrides!$C$292:$C$531,0),1),"")&lt;&gt;"",IFERROR(INDEX(Overrides!$F$292:$L$531,MATCH($A57&amp;$G57,Overrides!$C$292:$C$531,0),1),""),ROUND(P57*Setup!B$74*VLOOKUP($F57,Setup!$A$52:$C$55,3,FALSE()),0))</f>
        <v>0</v>
      </c>
      <c r="Y57" s="233">
        <f>IF(IFERROR(INDEX(Overrides!$F$292:$L$531,MATCH($A57&amp;$G57,Overrides!$C$292:$C$531,0),2),"")&lt;&gt;"",IFERROR(INDEX(Overrides!$F$292:$L$531,MATCH($A57&amp;$G57,Overrides!$C$292:$C$531,0),2),""),ROUND(Q57*Setup!C$74*VLOOKUP($F57,Setup!$A$52:$C$55,3,FALSE()),0))</f>
        <v>0</v>
      </c>
      <c r="Z57" s="233">
        <f>IF(IFERROR(INDEX(Overrides!$F$292:$L$531,MATCH($A57&amp;$G57,Overrides!$C$292:$C$531,0),3),"")&lt;&gt;"",IFERROR(INDEX(Overrides!$F$292:$L$531,MATCH($A57&amp;$G57,Overrides!$C$292:$C$531,0),3),""),ROUND(R57*Setup!D$74*VLOOKUP($F57,Setup!$A$52:$C$55,3,FALSE()),0))</f>
        <v>0</v>
      </c>
      <c r="AA57" s="233">
        <f>IF(IFERROR(INDEX(Overrides!$F$292:$L$531,MATCH($A57&amp;$G57,Overrides!$C$292:$C$531,0),4),"")&lt;&gt;"",IFERROR(INDEX(Overrides!$F$292:$L$531,MATCH($A57&amp;$G57,Overrides!$C$292:$C$531,0),4),""),ROUND(S57*Setup!E$74*VLOOKUP($F57,Setup!$A$52:$C$55,3,FALSE()),0))</f>
        <v>0</v>
      </c>
      <c r="AB57" s="233">
        <f>IF(IFERROR(INDEX(Overrides!$F$292:$L$531,MATCH($A57&amp;$G57,Overrides!$C$292:$C$531,0),5),"")&lt;&gt;"",IFERROR(INDEX(Overrides!$F$292:$L$531,MATCH($A57&amp;$G57,Overrides!$C$292:$C$531,0),5),""),ROUND(T57*Setup!F$74*VLOOKUP($F57,Setup!$A$52:$C$55,3,FALSE()),0))</f>
        <v>0</v>
      </c>
      <c r="AC57" s="233">
        <f>IF(IFERROR(INDEX(Overrides!$F$292:$L$531,MATCH($A57&amp;$G57,Overrides!$C$292:$C$531,0),6),"")&lt;&gt;"",IFERROR(INDEX(Overrides!$F$292:$L$531,MATCH($A57&amp;$G57,Overrides!$C$292:$C$531,0),6),""),ROUND(U57*Setup!G$74*VLOOKUP($F57,Setup!$A$52:$C$55,3,FALSE()),0))</f>
        <v>0</v>
      </c>
      <c r="AD57" s="233">
        <f>IF(IFERROR(INDEX(Overrides!$F$292:$L$531,MATCH($A57&amp;$G57,Overrides!$C$292:$C$531,0),7),"")&lt;&gt;"",IFERROR(INDEX(Overrides!$F$292:$L$531,MATCH($A57&amp;$G57,Overrides!$C$292:$C$531,0),7),""),ROUND(V57*Setup!H$74*VLOOKUP($F57,Setup!$A$52:$C$55,3,FALSE()),0))</f>
        <v>0</v>
      </c>
      <c r="AE57" s="233">
        <f t="shared" si="1"/>
        <v>0</v>
      </c>
      <c r="AF57" s="233">
        <f t="shared" si="2"/>
        <v>68</v>
      </c>
      <c r="AG57" s="233">
        <f t="shared" si="3"/>
        <v>422</v>
      </c>
      <c r="AH57" s="233">
        <f t="shared" si="4"/>
        <v>70</v>
      </c>
      <c r="AI57" s="233">
        <f t="shared" si="5"/>
        <v>658</v>
      </c>
      <c r="AJ57" s="233">
        <f t="shared" si="6"/>
        <v>1120</v>
      </c>
      <c r="AK57" s="233">
        <f t="shared" si="7"/>
        <v>746</v>
      </c>
      <c r="AL57" s="233">
        <f t="shared" si="8"/>
        <v>922</v>
      </c>
      <c r="AM57" s="233">
        <f t="shared" si="9"/>
        <v>3084</v>
      </c>
      <c r="AN57" s="234">
        <f t="shared" si="66"/>
        <v>0</v>
      </c>
      <c r="AO57" s="234">
        <f t="shared" si="67"/>
        <v>0</v>
      </c>
      <c r="AP57" s="234">
        <f t="shared" si="68"/>
        <v>0</v>
      </c>
      <c r="AQ57" s="234">
        <f t="shared" si="69"/>
        <v>0</v>
      </c>
      <c r="AR57" s="234">
        <f t="shared" si="70"/>
        <v>0</v>
      </c>
      <c r="AS57" s="234">
        <f t="shared" si="71"/>
        <v>0</v>
      </c>
      <c r="AT57" s="234">
        <f t="shared" si="72"/>
        <v>0</v>
      </c>
      <c r="AU57" s="234">
        <f t="shared" si="17"/>
        <v>0</v>
      </c>
      <c r="AV57" s="167" t="str">
        <f>Setup!I8</f>
        <v>Yes</v>
      </c>
      <c r="AW57" s="167" t="str">
        <f>Setup!J8</f>
        <v>Yes</v>
      </c>
    </row>
    <row r="58" spans="1:49" ht="15" customHeight="1" x14ac:dyDescent="0.3">
      <c r="A58" s="167">
        <f>Setup!A8</f>
        <v>6</v>
      </c>
      <c r="B58" s="230">
        <f>Setup!B8</f>
        <v>46183</v>
      </c>
      <c r="C58" s="167" t="str">
        <f>Setup!C8</f>
        <v>Wednesday</v>
      </c>
      <c r="D58" s="167" t="str">
        <f>Setup!D8</f>
        <v>Loudoun United FC</v>
      </c>
      <c r="E58" s="231">
        <f>Setup!E8</f>
        <v>0.79166666666666696</v>
      </c>
      <c r="F58" s="167" t="str">
        <f>Setup!F8</f>
        <v>C</v>
      </c>
      <c r="G58" s="167" t="s">
        <v>119</v>
      </c>
      <c r="H58" s="167" t="str">
        <f>Setup!H8</f>
        <v>Yes</v>
      </c>
      <c r="I58" s="232">
        <f>IF(IFERROR(INDEX(Overrides!$F$49:$L$288,MATCH($A58&amp;$G58,Overrides!$C$49:$C$288,0),1),"")&lt;&gt;"",IFERROR(INDEX(Overrides!$F$49:$L$288,MATCH($A58&amp;$G58,Overrides!$C$49:$C$288,0),1),""),IF(IFERROR(INDEX(Overrides!$D$6:$J$45,MATCH($F58&amp;$G58,Overrides!$C$6:$C$45,0),1),"")&lt;&gt;"",IFERROR(INDEX(Overrides!$D$6:$J$45,MATCH($F58&amp;$G58,Overrides!$C$6:$C$45,0),1),""),MROUND(VLOOKUP("P1+",Setup!$A$30:$B$36,2,FALSE())*VLOOKUP($G58,Setup!$A$40:$B$48,2,FALSE())*VLOOKUP($F58,Setup!$A$52:$B$55,2,FALSE()),0.5)))</f>
        <v>0</v>
      </c>
      <c r="J58" s="232">
        <f>IF(IFERROR(INDEX(Overrides!$F$49:$L$288,MATCH($A58&amp;$G58,Overrides!$C$49:$C$288,0),2),"")&lt;&gt;"",IFERROR(INDEX(Overrides!$F$49:$L$288,MATCH($A58&amp;$G58,Overrides!$C$49:$C$288,0),2),""),IF(IFERROR(INDEX(Overrides!$D$6:$J$45,MATCH($F58&amp;$G58,Overrides!$C$6:$C$45,0),2),"")&lt;&gt;"",IFERROR(INDEX(Overrides!$D$6:$J$45,MATCH($F58&amp;$G58,Overrides!$C$6:$C$45,0),2),""),MROUND(VLOOKUP("P1",Setup!$A$30:$B$36,2,FALSE())*VLOOKUP($G58,Setup!$A$40:$B$48,2,FALSE())*VLOOKUP($F58,Setup!$A$52:$B$55,2,FALSE()),0.5)))</f>
        <v>0</v>
      </c>
      <c r="K58" s="232">
        <f>IF(IFERROR(INDEX(Overrides!$F$49:$L$288,MATCH($A58&amp;$G58,Overrides!$C$49:$C$288,0),3),"")&lt;&gt;"",IFERROR(INDEX(Overrides!$F$49:$L$288,MATCH($A58&amp;$G58,Overrides!$C$49:$C$288,0),3),""),IF(IFERROR(INDEX(Overrides!$D$6:$J$45,MATCH($F58&amp;$G58,Overrides!$C$6:$C$45,0),3),"")&lt;&gt;"",IFERROR(INDEX(Overrides!$D$6:$J$45,MATCH($F58&amp;$G58,Overrides!$C$6:$C$45,0),3),""),MROUND(VLOOKUP("P2+",Setup!$A$30:$B$36,2,FALSE())*VLOOKUP($G58,Setup!$A$40:$B$48,2,FALSE())*VLOOKUP($F58,Setup!$A$52:$B$55,2,FALSE()),0.5)))</f>
        <v>0</v>
      </c>
      <c r="L58" s="232">
        <f>IF(IFERROR(INDEX(Overrides!$F$49:$L$288,MATCH($A58&amp;$G58,Overrides!$C$49:$C$288,0),4),"")&lt;&gt;"",IFERROR(INDEX(Overrides!$F$49:$L$288,MATCH($A58&amp;$G58,Overrides!$C$49:$C$288,0),4),""),IF(IFERROR(INDEX(Overrides!$D$6:$J$45,MATCH($F58&amp;$G58,Overrides!$C$6:$C$45,0),4),"")&lt;&gt;"",IFERROR(INDEX(Overrides!$D$6:$J$45,MATCH($F58&amp;$G58,Overrides!$C$6:$C$45,0),4),""),MROUND(VLOOKUP("P2",Setup!$A$30:$B$36,2,FALSE())*VLOOKUP($G58,Setup!$A$40:$B$48,2,FALSE())*VLOOKUP($F58,Setup!$A$52:$B$55,2,FALSE()),0.5)))</f>
        <v>0</v>
      </c>
      <c r="M58" s="232">
        <f>IF(IFERROR(INDEX(Overrides!$F$49:$L$288,MATCH($A58&amp;$G58,Overrides!$C$49:$C$288,0),5),"")&lt;&gt;"",IFERROR(INDEX(Overrides!$F$49:$L$288,MATCH($A58&amp;$G58,Overrides!$C$49:$C$288,0),5),""),IF(IFERROR(INDEX(Overrides!$D$6:$J$45,MATCH($F58&amp;$G58,Overrides!$C$6:$C$45,0),5),"")&lt;&gt;"",IFERROR(INDEX(Overrides!$D$6:$J$45,MATCH($F58&amp;$G58,Overrides!$C$6:$C$45,0),5),""),MROUND(VLOOKUP("P3",Setup!$A$30:$B$36,2,FALSE())*VLOOKUP($G58,Setup!$A$40:$B$48,2,FALSE())*VLOOKUP($F58,Setup!$A$52:$B$55,2,FALSE()),0.5)))</f>
        <v>0</v>
      </c>
      <c r="N58" s="232">
        <f>IF(IFERROR(INDEX(Overrides!$F$49:$L$288,MATCH($A58&amp;$G58,Overrides!$C$49:$C$288,0),6),"")&lt;&gt;"",IFERROR(INDEX(Overrides!$F$49:$L$288,MATCH($A58&amp;$G58,Overrides!$C$49:$C$288,0),6),""),IF(IFERROR(INDEX(Overrides!$D$6:$J$45,MATCH($F58&amp;$G58,Overrides!$C$6:$C$45,0),6),"")&lt;&gt;"",IFERROR(INDEX(Overrides!$D$6:$J$45,MATCH($F58&amp;$G58,Overrides!$C$6:$C$45,0),6),""),MROUND(VLOOKUP("P4",Setup!$A$30:$B$36,2,FALSE())*VLOOKUP($G58,Setup!$A$40:$B$48,2,FALSE())*VLOOKUP($F58,Setup!$A$52:$B$55,2,FALSE()),0.5)))</f>
        <v>0</v>
      </c>
      <c r="O58" s="232">
        <f>IF(IFERROR(INDEX(Overrides!$F$49:$L$288,MATCH($A58&amp;$G58,Overrides!$C$49:$C$288,0),7),"")&lt;&gt;"",IFERROR(INDEX(Overrides!$F$49:$L$288,MATCH($A58&amp;$G58,Overrides!$C$49:$C$288,0),7),""),IF(IFERROR(INDEX(Overrides!$D$6:$J$45,MATCH($F58&amp;$G58,Overrides!$C$6:$C$45,0),7),"")&lt;&gt;"",IFERROR(INDEX(Overrides!$D$6:$J$45,MATCH($F58&amp;$G58,Overrides!$C$6:$C$45,0),7),""),MROUND(VLOOKUP("P5",Setup!$A$30:$B$36,2,FALSE())*VLOOKUP($G58,Setup!$A$40:$B$48,2,FALSE())*VLOOKUP($F58,Setup!$A$52:$B$55,2,FALSE()),0.5)))</f>
        <v>0</v>
      </c>
      <c r="P58" s="233">
        <f>SUMIFS(Inventory!$F$2:$F$38,Inventory!$I$2:$I$38,"P1+",Inventory!$E$2:$E$38,"&lt;&gt;West")+IF(UPPER($H58)="YES",SUMIFS(Inventory!$F$2:$F$38,Inventory!$I$2:$I$38,"P1+",Inventory!$E$2:$E$38,"West"),0)</f>
        <v>68</v>
      </c>
      <c r="Q58" s="233">
        <f>SUMIFS(Inventory!$F$2:$F$38,Inventory!$I$2:$I$38,"P1",Inventory!$E$2:$E$38,"&lt;&gt;West")+IF(UPPER($H58)="YES",SUMIFS(Inventory!$F$2:$F$38,Inventory!$I$2:$I$38,"P1",Inventory!$E$2:$E$38,"West"),0)</f>
        <v>422</v>
      </c>
      <c r="R58" s="233">
        <f>SUMIFS(Inventory!$F$2:$F$38,Inventory!$I$2:$I$38,"P2+",Inventory!$E$2:$E$38,"&lt;&gt;West")+IF(UPPER($H58)="YES",SUMIFS(Inventory!$F$2:$F$38,Inventory!$I$2:$I$38,"P2+",Inventory!$E$2:$E$38,"West"),0)</f>
        <v>70</v>
      </c>
      <c r="S58" s="233">
        <f>SUMIFS(Inventory!$F$2:$F$38,Inventory!$I$2:$I$38,"P2",Inventory!$E$2:$E$38,"&lt;&gt;West")+IF(UPPER($H58)="YES",SUMIFS(Inventory!$F$2:$F$38,Inventory!$I$2:$I$38,"P2",Inventory!$E$2:$E$38,"West"),0)</f>
        <v>658</v>
      </c>
      <c r="T58" s="233">
        <f>SUMIFS(Inventory!$F$2:$F$38,Inventory!$I$2:$I$38,"P3",Inventory!$E$2:$E$38,"&lt;&gt;West")+IF(UPPER($H58)="YES",SUMIFS(Inventory!$F$2:$F$38,Inventory!$I$2:$I$38,"P3",Inventory!$E$2:$E$38,"West"),0)</f>
        <v>1120</v>
      </c>
      <c r="U58" s="233">
        <f>SUMIFS(Inventory!$F$2:$F$38,Inventory!$I$2:$I$38,"P4",Inventory!$E$2:$E$38,"&lt;&gt;West")+IF(UPPER($H58)="YES",SUMIFS(Inventory!$F$2:$F$38,Inventory!$I$2:$I$38,"P4",Inventory!$E$2:$E$38,"West"),0)</f>
        <v>746</v>
      </c>
      <c r="V58" s="233">
        <f>SUMIFS(Inventory!$F$2:$F$38,Inventory!$I$2:$I$38,"P5",Inventory!$E$2:$E$38,"&lt;&gt;West")+IF(UPPER($H58)="YES",SUMIFS(Inventory!$F$2:$F$38,Inventory!$I$2:$I$38,"P5",Inventory!$E$2:$E$38,"West"),0)</f>
        <v>922</v>
      </c>
      <c r="W58" s="233">
        <f t="shared" si="65"/>
        <v>4006</v>
      </c>
      <c r="X58" s="233">
        <f>IF(IFERROR(INDEX(Overrides!$F$292:$L$531,MATCH($A58&amp;$G58,Overrides!$C$292:$C$531,0),1),"")&lt;&gt;"",IFERROR(INDEX(Overrides!$F$292:$L$531,MATCH($A58&amp;$G58,Overrides!$C$292:$C$531,0),1),""),ROUND(P58*Setup!B$75*VLOOKUP($F58,Setup!$A$52:$C$55,3,FALSE()),0))</f>
        <v>0</v>
      </c>
      <c r="Y58" s="233">
        <f>IF(IFERROR(INDEX(Overrides!$F$292:$L$531,MATCH($A58&amp;$G58,Overrides!$C$292:$C$531,0),2),"")&lt;&gt;"",IFERROR(INDEX(Overrides!$F$292:$L$531,MATCH($A58&amp;$G58,Overrides!$C$292:$C$531,0),2),""),ROUND(Q58*Setup!C$75*VLOOKUP($F58,Setup!$A$52:$C$55,3,FALSE()),0))</f>
        <v>0</v>
      </c>
      <c r="Z58" s="233">
        <f>IF(IFERROR(INDEX(Overrides!$F$292:$L$531,MATCH($A58&amp;$G58,Overrides!$C$292:$C$531,0),3),"")&lt;&gt;"",IFERROR(INDEX(Overrides!$F$292:$L$531,MATCH($A58&amp;$G58,Overrides!$C$292:$C$531,0),3),""),ROUND(R58*Setup!D$75*VLOOKUP($F58,Setup!$A$52:$C$55,3,FALSE()),0))</f>
        <v>0</v>
      </c>
      <c r="AA58" s="233">
        <f>IF(IFERROR(INDEX(Overrides!$F$292:$L$531,MATCH($A58&amp;$G58,Overrides!$C$292:$C$531,0),4),"")&lt;&gt;"",IFERROR(INDEX(Overrides!$F$292:$L$531,MATCH($A58&amp;$G58,Overrides!$C$292:$C$531,0),4),""),ROUND(S58*Setup!E$75*VLOOKUP($F58,Setup!$A$52:$C$55,3,FALSE()),0))</f>
        <v>0</v>
      </c>
      <c r="AB58" s="233">
        <f>IF(IFERROR(INDEX(Overrides!$F$292:$L$531,MATCH($A58&amp;$G58,Overrides!$C$292:$C$531,0),5),"")&lt;&gt;"",IFERROR(INDEX(Overrides!$F$292:$L$531,MATCH($A58&amp;$G58,Overrides!$C$292:$C$531,0),5),""),ROUND(T58*Setup!F$75*VLOOKUP($F58,Setup!$A$52:$C$55,3,FALSE()),0))</f>
        <v>0</v>
      </c>
      <c r="AC58" s="233">
        <f>IF(IFERROR(INDEX(Overrides!$F$292:$L$531,MATCH($A58&amp;$G58,Overrides!$C$292:$C$531,0),6),"")&lt;&gt;"",IFERROR(INDEX(Overrides!$F$292:$L$531,MATCH($A58&amp;$G58,Overrides!$C$292:$C$531,0),6),""),ROUND(U58*Setup!G$75*VLOOKUP($F58,Setup!$A$52:$C$55,3,FALSE()),0))</f>
        <v>0</v>
      </c>
      <c r="AD58" s="233">
        <f>IF(IFERROR(INDEX(Overrides!$F$292:$L$531,MATCH($A58&amp;$G58,Overrides!$C$292:$C$531,0),7),"")&lt;&gt;"",IFERROR(INDEX(Overrides!$F$292:$L$531,MATCH($A58&amp;$G58,Overrides!$C$292:$C$531,0),7),""),ROUND(V58*Setup!H$75*VLOOKUP($F58,Setup!$A$52:$C$55,3,FALSE()),0))</f>
        <v>0</v>
      </c>
      <c r="AE58" s="233">
        <f t="shared" si="1"/>
        <v>0</v>
      </c>
      <c r="AF58" s="233">
        <f t="shared" si="2"/>
        <v>68</v>
      </c>
      <c r="AG58" s="233">
        <f t="shared" si="3"/>
        <v>422</v>
      </c>
      <c r="AH58" s="233">
        <f t="shared" si="4"/>
        <v>70</v>
      </c>
      <c r="AI58" s="233">
        <f t="shared" si="5"/>
        <v>658</v>
      </c>
      <c r="AJ58" s="233">
        <f t="shared" si="6"/>
        <v>1120</v>
      </c>
      <c r="AK58" s="233">
        <f t="shared" si="7"/>
        <v>746</v>
      </c>
      <c r="AL58" s="233">
        <f t="shared" si="8"/>
        <v>922</v>
      </c>
      <c r="AM58" s="233">
        <f t="shared" si="9"/>
        <v>3084</v>
      </c>
      <c r="AN58" s="234">
        <f t="shared" si="66"/>
        <v>0</v>
      </c>
      <c r="AO58" s="234">
        <f t="shared" si="67"/>
        <v>0</v>
      </c>
      <c r="AP58" s="234">
        <f t="shared" si="68"/>
        <v>0</v>
      </c>
      <c r="AQ58" s="234">
        <f t="shared" si="69"/>
        <v>0</v>
      </c>
      <c r="AR58" s="234">
        <f t="shared" si="70"/>
        <v>0</v>
      </c>
      <c r="AS58" s="234">
        <f t="shared" si="71"/>
        <v>0</v>
      </c>
      <c r="AT58" s="234">
        <f t="shared" si="72"/>
        <v>0</v>
      </c>
      <c r="AU58" s="234">
        <f t="shared" si="17"/>
        <v>0</v>
      </c>
      <c r="AV58" s="167" t="str">
        <f>Setup!I8</f>
        <v>Yes</v>
      </c>
      <c r="AW58" s="167" t="str">
        <f>Setup!J8</f>
        <v>Yes</v>
      </c>
    </row>
    <row r="59" spans="1:49" ht="15" customHeight="1" x14ac:dyDescent="0.3">
      <c r="A59" s="167">
        <f>Setup!A8</f>
        <v>6</v>
      </c>
      <c r="B59" s="230">
        <f>Setup!B8</f>
        <v>46183</v>
      </c>
      <c r="C59" s="167" t="str">
        <f>Setup!C8</f>
        <v>Wednesday</v>
      </c>
      <c r="D59" s="167" t="str">
        <f>Setup!D8</f>
        <v>Loudoun United FC</v>
      </c>
      <c r="E59" s="231">
        <f>Setup!E8</f>
        <v>0.79166666666666696</v>
      </c>
      <c r="F59" s="167" t="str">
        <f>Setup!F8</f>
        <v>C</v>
      </c>
      <c r="G59" s="167" t="s">
        <v>121</v>
      </c>
      <c r="H59" s="167" t="str">
        <f>Setup!H8</f>
        <v>Yes</v>
      </c>
      <c r="I59" s="232">
        <f>IF(IFERROR(INDEX(Overrides!$F$49:$L$288,MATCH($A59&amp;$G59,Overrides!$C$49:$C$288,0),1),"")&lt;&gt;"",IFERROR(INDEX(Overrides!$F$49:$L$288,MATCH($A59&amp;$G59,Overrides!$C$49:$C$288,0),1),""),IF(IFERROR(INDEX(Overrides!$D$6:$J$45,MATCH($F59&amp;$G59,Overrides!$C$6:$C$45,0),1),"")&lt;&gt;"",IFERROR(INDEX(Overrides!$D$6:$J$45,MATCH($F59&amp;$G59,Overrides!$C$6:$C$45,0),1),""),MROUND(VLOOKUP("P1+",Setup!$A$30:$B$36,2,FALSE())*VLOOKUP($G59,Setup!$A$40:$B$48,2,FALSE())*VLOOKUP($F59,Setup!$A$52:$B$55,2,FALSE()),0.5)))</f>
        <v>0</v>
      </c>
      <c r="J59" s="232">
        <f>IF(IFERROR(INDEX(Overrides!$F$49:$L$288,MATCH($A59&amp;$G59,Overrides!$C$49:$C$288,0),2),"")&lt;&gt;"",IFERROR(INDEX(Overrides!$F$49:$L$288,MATCH($A59&amp;$G59,Overrides!$C$49:$C$288,0),2),""),IF(IFERROR(INDEX(Overrides!$D$6:$J$45,MATCH($F59&amp;$G59,Overrides!$C$6:$C$45,0),2),"")&lt;&gt;"",IFERROR(INDEX(Overrides!$D$6:$J$45,MATCH($F59&amp;$G59,Overrides!$C$6:$C$45,0),2),""),MROUND(VLOOKUP("P1",Setup!$A$30:$B$36,2,FALSE())*VLOOKUP($G59,Setup!$A$40:$B$48,2,FALSE())*VLOOKUP($F59,Setup!$A$52:$B$55,2,FALSE()),0.5)))</f>
        <v>0</v>
      </c>
      <c r="K59" s="232">
        <f>IF(IFERROR(INDEX(Overrides!$F$49:$L$288,MATCH($A59&amp;$G59,Overrides!$C$49:$C$288,0),3),"")&lt;&gt;"",IFERROR(INDEX(Overrides!$F$49:$L$288,MATCH($A59&amp;$G59,Overrides!$C$49:$C$288,0),3),""),IF(IFERROR(INDEX(Overrides!$D$6:$J$45,MATCH($F59&amp;$G59,Overrides!$C$6:$C$45,0),3),"")&lt;&gt;"",IFERROR(INDEX(Overrides!$D$6:$J$45,MATCH($F59&amp;$G59,Overrides!$C$6:$C$45,0),3),""),MROUND(VLOOKUP("P2+",Setup!$A$30:$B$36,2,FALSE())*VLOOKUP($G59,Setup!$A$40:$B$48,2,FALSE())*VLOOKUP($F59,Setup!$A$52:$B$55,2,FALSE()),0.5)))</f>
        <v>0</v>
      </c>
      <c r="L59" s="232">
        <f>IF(IFERROR(INDEX(Overrides!$F$49:$L$288,MATCH($A59&amp;$G59,Overrides!$C$49:$C$288,0),4),"")&lt;&gt;"",IFERROR(INDEX(Overrides!$F$49:$L$288,MATCH($A59&amp;$G59,Overrides!$C$49:$C$288,0),4),""),IF(IFERROR(INDEX(Overrides!$D$6:$J$45,MATCH($F59&amp;$G59,Overrides!$C$6:$C$45,0),4),"")&lt;&gt;"",IFERROR(INDEX(Overrides!$D$6:$J$45,MATCH($F59&amp;$G59,Overrides!$C$6:$C$45,0),4),""),MROUND(VLOOKUP("P2",Setup!$A$30:$B$36,2,FALSE())*VLOOKUP($G59,Setup!$A$40:$B$48,2,FALSE())*VLOOKUP($F59,Setup!$A$52:$B$55,2,FALSE()),0.5)))</f>
        <v>0</v>
      </c>
      <c r="M59" s="232">
        <f>IF(IFERROR(INDEX(Overrides!$F$49:$L$288,MATCH($A59&amp;$G59,Overrides!$C$49:$C$288,0),5),"")&lt;&gt;"",IFERROR(INDEX(Overrides!$F$49:$L$288,MATCH($A59&amp;$G59,Overrides!$C$49:$C$288,0),5),""),IF(IFERROR(INDEX(Overrides!$D$6:$J$45,MATCH($F59&amp;$G59,Overrides!$C$6:$C$45,0),5),"")&lt;&gt;"",IFERROR(INDEX(Overrides!$D$6:$J$45,MATCH($F59&amp;$G59,Overrides!$C$6:$C$45,0),5),""),MROUND(VLOOKUP("P3",Setup!$A$30:$B$36,2,FALSE())*VLOOKUP($G59,Setup!$A$40:$B$48,2,FALSE())*VLOOKUP($F59,Setup!$A$52:$B$55,2,FALSE()),0.5)))</f>
        <v>0</v>
      </c>
      <c r="N59" s="232">
        <f>IF(IFERROR(INDEX(Overrides!$F$49:$L$288,MATCH($A59&amp;$G59,Overrides!$C$49:$C$288,0),6),"")&lt;&gt;"",IFERROR(INDEX(Overrides!$F$49:$L$288,MATCH($A59&amp;$G59,Overrides!$C$49:$C$288,0),6),""),IF(IFERROR(INDEX(Overrides!$D$6:$J$45,MATCH($F59&amp;$G59,Overrides!$C$6:$C$45,0),6),"")&lt;&gt;"",IFERROR(INDEX(Overrides!$D$6:$J$45,MATCH($F59&amp;$G59,Overrides!$C$6:$C$45,0),6),""),MROUND(VLOOKUP("P4",Setup!$A$30:$B$36,2,FALSE())*VLOOKUP($G59,Setup!$A$40:$B$48,2,FALSE())*VLOOKUP($F59,Setup!$A$52:$B$55,2,FALSE()),0.5)))</f>
        <v>0</v>
      </c>
      <c r="O59" s="232">
        <f>IF(IFERROR(INDEX(Overrides!$F$49:$L$288,MATCH($A59&amp;$G59,Overrides!$C$49:$C$288,0),7),"")&lt;&gt;"",IFERROR(INDEX(Overrides!$F$49:$L$288,MATCH($A59&amp;$G59,Overrides!$C$49:$C$288,0),7),""),IF(IFERROR(INDEX(Overrides!$D$6:$J$45,MATCH($F59&amp;$G59,Overrides!$C$6:$C$45,0),7),"")&lt;&gt;"",IFERROR(INDEX(Overrides!$D$6:$J$45,MATCH($F59&amp;$G59,Overrides!$C$6:$C$45,0),7),""),MROUND(VLOOKUP("P5",Setup!$A$30:$B$36,2,FALSE())*VLOOKUP($G59,Setup!$A$40:$B$48,2,FALSE())*VLOOKUP($F59,Setup!$A$52:$B$55,2,FALSE()),0.5)))</f>
        <v>0</v>
      </c>
      <c r="P59" s="233">
        <f>SUMIFS(Inventory!$F$2:$F$38,Inventory!$I$2:$I$38,"P1+",Inventory!$E$2:$E$38,"&lt;&gt;West")+IF(UPPER($H59)="YES",SUMIFS(Inventory!$F$2:$F$38,Inventory!$I$2:$I$38,"P1+",Inventory!$E$2:$E$38,"West"),0)</f>
        <v>68</v>
      </c>
      <c r="Q59" s="233">
        <f>SUMIFS(Inventory!$F$2:$F$38,Inventory!$I$2:$I$38,"P1",Inventory!$E$2:$E$38,"&lt;&gt;West")+IF(UPPER($H59)="YES",SUMIFS(Inventory!$F$2:$F$38,Inventory!$I$2:$I$38,"P1",Inventory!$E$2:$E$38,"West"),0)</f>
        <v>422</v>
      </c>
      <c r="R59" s="233">
        <f>SUMIFS(Inventory!$F$2:$F$38,Inventory!$I$2:$I$38,"P2+",Inventory!$E$2:$E$38,"&lt;&gt;West")+IF(UPPER($H59)="YES",SUMIFS(Inventory!$F$2:$F$38,Inventory!$I$2:$I$38,"P2+",Inventory!$E$2:$E$38,"West"),0)</f>
        <v>70</v>
      </c>
      <c r="S59" s="233">
        <f>SUMIFS(Inventory!$F$2:$F$38,Inventory!$I$2:$I$38,"P2",Inventory!$E$2:$E$38,"&lt;&gt;West")+IF(UPPER($H59)="YES",SUMIFS(Inventory!$F$2:$F$38,Inventory!$I$2:$I$38,"P2",Inventory!$E$2:$E$38,"West"),0)</f>
        <v>658</v>
      </c>
      <c r="T59" s="233">
        <f>SUMIFS(Inventory!$F$2:$F$38,Inventory!$I$2:$I$38,"P3",Inventory!$E$2:$E$38,"&lt;&gt;West")+IF(UPPER($H59)="YES",SUMIFS(Inventory!$F$2:$F$38,Inventory!$I$2:$I$38,"P3",Inventory!$E$2:$E$38,"West"),0)</f>
        <v>1120</v>
      </c>
      <c r="U59" s="233">
        <f>SUMIFS(Inventory!$F$2:$F$38,Inventory!$I$2:$I$38,"P4",Inventory!$E$2:$E$38,"&lt;&gt;West")+IF(UPPER($H59)="YES",SUMIFS(Inventory!$F$2:$F$38,Inventory!$I$2:$I$38,"P4",Inventory!$E$2:$E$38,"West"),0)</f>
        <v>746</v>
      </c>
      <c r="V59" s="233">
        <f>SUMIFS(Inventory!$F$2:$F$38,Inventory!$I$2:$I$38,"P5",Inventory!$E$2:$E$38,"&lt;&gt;West")+IF(UPPER($H59)="YES",SUMIFS(Inventory!$F$2:$F$38,Inventory!$I$2:$I$38,"P5",Inventory!$E$2:$E$38,"West"),0)</f>
        <v>922</v>
      </c>
      <c r="W59" s="233">
        <f t="shared" si="65"/>
        <v>4006</v>
      </c>
      <c r="X59" s="233">
        <f>IF(IFERROR(INDEX(Overrides!$F$292:$L$531,MATCH($A59&amp;$G59,Overrides!$C$292:$C$531,0),1),"")&lt;&gt;"",IFERROR(INDEX(Overrides!$F$292:$L$531,MATCH($A59&amp;$G59,Overrides!$C$292:$C$531,0),1),""),ROUND(P59*Setup!B$76*VLOOKUP($F59,Setup!$A$52:$C$55,3,FALSE()),0))</f>
        <v>0</v>
      </c>
      <c r="Y59" s="233">
        <f>IF(IFERROR(INDEX(Overrides!$F$292:$L$531,MATCH($A59&amp;$G59,Overrides!$C$292:$C$531,0),2),"")&lt;&gt;"",IFERROR(INDEX(Overrides!$F$292:$L$531,MATCH($A59&amp;$G59,Overrides!$C$292:$C$531,0),2),""),ROUND(Q59*Setup!C$76*VLOOKUP($F59,Setup!$A$52:$C$55,3,FALSE()),0))</f>
        <v>0</v>
      </c>
      <c r="Z59" s="233">
        <f>IF(IFERROR(INDEX(Overrides!$F$292:$L$531,MATCH($A59&amp;$G59,Overrides!$C$292:$C$531,0),3),"")&lt;&gt;"",IFERROR(INDEX(Overrides!$F$292:$L$531,MATCH($A59&amp;$G59,Overrides!$C$292:$C$531,0),3),""),ROUND(R59*Setup!D$76*VLOOKUP($F59,Setup!$A$52:$C$55,3,FALSE()),0))</f>
        <v>0</v>
      </c>
      <c r="AA59" s="233">
        <f>IF(IFERROR(INDEX(Overrides!$F$292:$L$531,MATCH($A59&amp;$G59,Overrides!$C$292:$C$531,0),4),"")&lt;&gt;"",IFERROR(INDEX(Overrides!$F$292:$L$531,MATCH($A59&amp;$G59,Overrides!$C$292:$C$531,0),4),""),ROUND(S59*Setup!E$76*VLOOKUP($F59,Setup!$A$52:$C$55,3,FALSE()),0))</f>
        <v>0</v>
      </c>
      <c r="AB59" s="233">
        <f>IF(IFERROR(INDEX(Overrides!$F$292:$L$531,MATCH($A59&amp;$G59,Overrides!$C$292:$C$531,0),5),"")&lt;&gt;"",IFERROR(INDEX(Overrides!$F$292:$L$531,MATCH($A59&amp;$G59,Overrides!$C$292:$C$531,0),5),""),ROUND(T59*Setup!F$76*VLOOKUP($F59,Setup!$A$52:$C$55,3,FALSE()),0))</f>
        <v>0</v>
      </c>
      <c r="AC59" s="233">
        <f>IF(IFERROR(INDEX(Overrides!$F$292:$L$531,MATCH($A59&amp;$G59,Overrides!$C$292:$C$531,0),6),"")&lt;&gt;"",IFERROR(INDEX(Overrides!$F$292:$L$531,MATCH($A59&amp;$G59,Overrides!$C$292:$C$531,0),6),""),ROUND(U59*Setup!G$76*VLOOKUP($F59,Setup!$A$52:$C$55,3,FALSE()),0))</f>
        <v>0</v>
      </c>
      <c r="AD59" s="233">
        <f>IF(IFERROR(INDEX(Overrides!$F$292:$L$531,MATCH($A59&amp;$G59,Overrides!$C$292:$C$531,0),7),"")&lt;&gt;"",IFERROR(INDEX(Overrides!$F$292:$L$531,MATCH($A59&amp;$G59,Overrides!$C$292:$C$531,0),7),""),ROUND(V59*Setup!H$76*VLOOKUP($F59,Setup!$A$52:$C$55,3,FALSE()),0))</f>
        <v>0</v>
      </c>
      <c r="AE59" s="233">
        <f t="shared" si="1"/>
        <v>0</v>
      </c>
      <c r="AF59" s="233">
        <f t="shared" si="2"/>
        <v>68</v>
      </c>
      <c r="AG59" s="233">
        <f t="shared" si="3"/>
        <v>422</v>
      </c>
      <c r="AH59" s="233">
        <f t="shared" si="4"/>
        <v>70</v>
      </c>
      <c r="AI59" s="233">
        <f t="shared" si="5"/>
        <v>658</v>
      </c>
      <c r="AJ59" s="233">
        <f t="shared" si="6"/>
        <v>1120</v>
      </c>
      <c r="AK59" s="233">
        <f t="shared" si="7"/>
        <v>746</v>
      </c>
      <c r="AL59" s="233">
        <f t="shared" si="8"/>
        <v>922</v>
      </c>
      <c r="AM59" s="233">
        <f t="shared" si="9"/>
        <v>3084</v>
      </c>
      <c r="AN59" s="234">
        <f t="shared" si="66"/>
        <v>0</v>
      </c>
      <c r="AO59" s="234">
        <f t="shared" si="67"/>
        <v>0</v>
      </c>
      <c r="AP59" s="234">
        <f t="shared" si="68"/>
        <v>0</v>
      </c>
      <c r="AQ59" s="234">
        <f t="shared" si="69"/>
        <v>0</v>
      </c>
      <c r="AR59" s="234">
        <f t="shared" si="70"/>
        <v>0</v>
      </c>
      <c r="AS59" s="234">
        <f t="shared" si="71"/>
        <v>0</v>
      </c>
      <c r="AT59" s="234">
        <f t="shared" si="72"/>
        <v>0</v>
      </c>
      <c r="AU59" s="234">
        <f t="shared" si="17"/>
        <v>0</v>
      </c>
      <c r="AV59" s="167" t="str">
        <f>Setup!I8</f>
        <v>Yes</v>
      </c>
      <c r="AW59" s="167" t="str">
        <f>Setup!J8</f>
        <v>Yes</v>
      </c>
    </row>
    <row r="60" spans="1:49" ht="15" customHeight="1" x14ac:dyDescent="0.3">
      <c r="A60" s="167">
        <f>Setup!A8</f>
        <v>6</v>
      </c>
      <c r="B60" s="230">
        <f>Setup!B8</f>
        <v>46183</v>
      </c>
      <c r="C60" s="167" t="str">
        <f>Setup!C8</f>
        <v>Wednesday</v>
      </c>
      <c r="D60" s="167" t="str">
        <f>Setup!D8</f>
        <v>Loudoun United FC</v>
      </c>
      <c r="E60" s="231">
        <f>Setup!E8</f>
        <v>0.79166666666666696</v>
      </c>
      <c r="F60" s="167" t="str">
        <f>Setup!F8</f>
        <v>C</v>
      </c>
      <c r="G60" s="167" t="s">
        <v>123</v>
      </c>
      <c r="H60" s="167" t="str">
        <f>Setup!H8</f>
        <v>Yes</v>
      </c>
      <c r="I60" s="232">
        <f>IF(IFERROR(INDEX(Overrides!$F$49:$L$288,MATCH($A60&amp;$G60,Overrides!$C$49:$C$288,0),1),"")&lt;&gt;"",IFERROR(INDEX(Overrides!$F$49:$L$288,MATCH($A60&amp;$G60,Overrides!$C$49:$C$288,0),1),""),IF(IFERROR(INDEX(Overrides!$D$6:$J$45,MATCH($F60&amp;$G60,Overrides!$C$6:$C$45,0),1),"")&lt;&gt;"",IFERROR(INDEX(Overrides!$D$6:$J$45,MATCH($F60&amp;$G60,Overrides!$C$6:$C$45,0),1),""),MROUND(VLOOKUP("P1+",Setup!$A$30:$B$36,2,FALSE())*VLOOKUP($G60,Setup!$A$40:$B$48,2,FALSE())*VLOOKUP($F60,Setup!$A$52:$B$55,2,FALSE()),0.5)))</f>
        <v>0</v>
      </c>
      <c r="J60" s="232">
        <f>IF(IFERROR(INDEX(Overrides!$F$49:$L$288,MATCH($A60&amp;$G60,Overrides!$C$49:$C$288,0),2),"")&lt;&gt;"",IFERROR(INDEX(Overrides!$F$49:$L$288,MATCH($A60&amp;$G60,Overrides!$C$49:$C$288,0),2),""),IF(IFERROR(INDEX(Overrides!$D$6:$J$45,MATCH($F60&amp;$G60,Overrides!$C$6:$C$45,0),2),"")&lt;&gt;"",IFERROR(INDEX(Overrides!$D$6:$J$45,MATCH($F60&amp;$G60,Overrides!$C$6:$C$45,0),2),""),MROUND(VLOOKUP("P1",Setup!$A$30:$B$36,2,FALSE())*VLOOKUP($G60,Setup!$A$40:$B$48,2,FALSE())*VLOOKUP($F60,Setup!$A$52:$B$55,2,FALSE()),0.5)))</f>
        <v>0</v>
      </c>
      <c r="K60" s="232">
        <f>IF(IFERROR(INDEX(Overrides!$F$49:$L$288,MATCH($A60&amp;$G60,Overrides!$C$49:$C$288,0),3),"")&lt;&gt;"",IFERROR(INDEX(Overrides!$F$49:$L$288,MATCH($A60&amp;$G60,Overrides!$C$49:$C$288,0),3),""),IF(IFERROR(INDEX(Overrides!$D$6:$J$45,MATCH($F60&amp;$G60,Overrides!$C$6:$C$45,0),3),"")&lt;&gt;"",IFERROR(INDEX(Overrides!$D$6:$J$45,MATCH($F60&amp;$G60,Overrides!$C$6:$C$45,0),3),""),MROUND(VLOOKUP("P2+",Setup!$A$30:$B$36,2,FALSE())*VLOOKUP($G60,Setup!$A$40:$B$48,2,FALSE())*VLOOKUP($F60,Setup!$A$52:$B$55,2,FALSE()),0.5)))</f>
        <v>0</v>
      </c>
      <c r="L60" s="232">
        <f>IF(IFERROR(INDEX(Overrides!$F$49:$L$288,MATCH($A60&amp;$G60,Overrides!$C$49:$C$288,0),4),"")&lt;&gt;"",IFERROR(INDEX(Overrides!$F$49:$L$288,MATCH($A60&amp;$G60,Overrides!$C$49:$C$288,0),4),""),IF(IFERROR(INDEX(Overrides!$D$6:$J$45,MATCH($F60&amp;$G60,Overrides!$C$6:$C$45,0),4),"")&lt;&gt;"",IFERROR(INDEX(Overrides!$D$6:$J$45,MATCH($F60&amp;$G60,Overrides!$C$6:$C$45,0),4),""),MROUND(VLOOKUP("P2",Setup!$A$30:$B$36,2,FALSE())*VLOOKUP($G60,Setup!$A$40:$B$48,2,FALSE())*VLOOKUP($F60,Setup!$A$52:$B$55,2,FALSE()),0.5)))</f>
        <v>0</v>
      </c>
      <c r="M60" s="232">
        <f>IF(IFERROR(INDEX(Overrides!$F$49:$L$288,MATCH($A60&amp;$G60,Overrides!$C$49:$C$288,0),5),"")&lt;&gt;"",IFERROR(INDEX(Overrides!$F$49:$L$288,MATCH($A60&amp;$G60,Overrides!$C$49:$C$288,0),5),""),IF(IFERROR(INDEX(Overrides!$D$6:$J$45,MATCH($F60&amp;$G60,Overrides!$C$6:$C$45,0),5),"")&lt;&gt;"",IFERROR(INDEX(Overrides!$D$6:$J$45,MATCH($F60&amp;$G60,Overrides!$C$6:$C$45,0),5),""),MROUND(VLOOKUP("P3",Setup!$A$30:$B$36,2,FALSE())*VLOOKUP($G60,Setup!$A$40:$B$48,2,FALSE())*VLOOKUP($F60,Setup!$A$52:$B$55,2,FALSE()),0.5)))</f>
        <v>0</v>
      </c>
      <c r="N60" s="232">
        <f>IF(IFERROR(INDEX(Overrides!$F$49:$L$288,MATCH($A60&amp;$G60,Overrides!$C$49:$C$288,0),6),"")&lt;&gt;"",IFERROR(INDEX(Overrides!$F$49:$L$288,MATCH($A60&amp;$G60,Overrides!$C$49:$C$288,0),6),""),IF(IFERROR(INDEX(Overrides!$D$6:$J$45,MATCH($F60&amp;$G60,Overrides!$C$6:$C$45,0),6),"")&lt;&gt;"",IFERROR(INDEX(Overrides!$D$6:$J$45,MATCH($F60&amp;$G60,Overrides!$C$6:$C$45,0),6),""),MROUND(VLOOKUP("P4",Setup!$A$30:$B$36,2,FALSE())*VLOOKUP($G60,Setup!$A$40:$B$48,2,FALSE())*VLOOKUP($F60,Setup!$A$52:$B$55,2,FALSE()),0.5)))</f>
        <v>0</v>
      </c>
      <c r="O60" s="232">
        <f>IF(IFERROR(INDEX(Overrides!$F$49:$L$288,MATCH($A60&amp;$G60,Overrides!$C$49:$C$288,0),7),"")&lt;&gt;"",IFERROR(INDEX(Overrides!$F$49:$L$288,MATCH($A60&amp;$G60,Overrides!$C$49:$C$288,0),7),""),IF(IFERROR(INDEX(Overrides!$D$6:$J$45,MATCH($F60&amp;$G60,Overrides!$C$6:$C$45,0),7),"")&lt;&gt;"",IFERROR(INDEX(Overrides!$D$6:$J$45,MATCH($F60&amp;$G60,Overrides!$C$6:$C$45,0),7),""),MROUND(VLOOKUP("P5",Setup!$A$30:$B$36,2,FALSE())*VLOOKUP($G60,Setup!$A$40:$B$48,2,FALSE())*VLOOKUP($F60,Setup!$A$52:$B$55,2,FALSE()),0.5)))</f>
        <v>0</v>
      </c>
      <c r="P60" s="233">
        <f>SUMIFS(Inventory!$F$2:$F$38,Inventory!$I$2:$I$38,"P1+",Inventory!$E$2:$E$38,"&lt;&gt;West")+IF(UPPER($H60)="YES",SUMIFS(Inventory!$F$2:$F$38,Inventory!$I$2:$I$38,"P1+",Inventory!$E$2:$E$38,"West"),0)</f>
        <v>68</v>
      </c>
      <c r="Q60" s="233">
        <f>SUMIFS(Inventory!$F$2:$F$38,Inventory!$I$2:$I$38,"P1",Inventory!$E$2:$E$38,"&lt;&gt;West")+IF(UPPER($H60)="YES",SUMIFS(Inventory!$F$2:$F$38,Inventory!$I$2:$I$38,"P1",Inventory!$E$2:$E$38,"West"),0)</f>
        <v>422</v>
      </c>
      <c r="R60" s="233">
        <f>SUMIFS(Inventory!$F$2:$F$38,Inventory!$I$2:$I$38,"P2+",Inventory!$E$2:$E$38,"&lt;&gt;West")+IF(UPPER($H60)="YES",SUMIFS(Inventory!$F$2:$F$38,Inventory!$I$2:$I$38,"P2+",Inventory!$E$2:$E$38,"West"),0)</f>
        <v>70</v>
      </c>
      <c r="S60" s="233">
        <f>SUMIFS(Inventory!$F$2:$F$38,Inventory!$I$2:$I$38,"P2",Inventory!$E$2:$E$38,"&lt;&gt;West")+IF(UPPER($H60)="YES",SUMIFS(Inventory!$F$2:$F$38,Inventory!$I$2:$I$38,"P2",Inventory!$E$2:$E$38,"West"),0)</f>
        <v>658</v>
      </c>
      <c r="T60" s="233">
        <f>SUMIFS(Inventory!$F$2:$F$38,Inventory!$I$2:$I$38,"P3",Inventory!$E$2:$E$38,"&lt;&gt;West")+IF(UPPER($H60)="YES",SUMIFS(Inventory!$F$2:$F$38,Inventory!$I$2:$I$38,"P3",Inventory!$E$2:$E$38,"West"),0)</f>
        <v>1120</v>
      </c>
      <c r="U60" s="233">
        <f>SUMIFS(Inventory!$F$2:$F$38,Inventory!$I$2:$I$38,"P4",Inventory!$E$2:$E$38,"&lt;&gt;West")+IF(UPPER($H60)="YES",SUMIFS(Inventory!$F$2:$F$38,Inventory!$I$2:$I$38,"P4",Inventory!$E$2:$E$38,"West"),0)</f>
        <v>746</v>
      </c>
      <c r="V60" s="233">
        <f>SUMIFS(Inventory!$F$2:$F$38,Inventory!$I$2:$I$38,"P5",Inventory!$E$2:$E$38,"&lt;&gt;West")+IF(UPPER($H60)="YES",SUMIFS(Inventory!$F$2:$F$38,Inventory!$I$2:$I$38,"P5",Inventory!$E$2:$E$38,"West"),0)</f>
        <v>922</v>
      </c>
      <c r="W60" s="233">
        <f t="shared" si="65"/>
        <v>4006</v>
      </c>
      <c r="X60" s="233">
        <f>IF(IFERROR(INDEX(Overrides!$F$292:$L$531,MATCH($A60&amp;$G60,Overrides!$C$292:$C$531,0),1),"")&lt;&gt;"",IFERROR(INDEX(Overrides!$F$292:$L$531,MATCH($A60&amp;$G60,Overrides!$C$292:$C$531,0),1),""),ROUND(P60*Setup!B$77*VLOOKUP($F60,Setup!$A$52:$C$55,3,FALSE()),0))</f>
        <v>0</v>
      </c>
      <c r="Y60" s="233">
        <f>IF(IFERROR(INDEX(Overrides!$F$292:$L$531,MATCH($A60&amp;$G60,Overrides!$C$292:$C$531,0),2),"")&lt;&gt;"",IFERROR(INDEX(Overrides!$F$292:$L$531,MATCH($A60&amp;$G60,Overrides!$C$292:$C$531,0),2),""),ROUND(Q60*Setup!C$77*VLOOKUP($F60,Setup!$A$52:$C$55,3,FALSE()),0))</f>
        <v>0</v>
      </c>
      <c r="Z60" s="233">
        <f>IF(IFERROR(INDEX(Overrides!$F$292:$L$531,MATCH($A60&amp;$G60,Overrides!$C$292:$C$531,0),3),"")&lt;&gt;"",IFERROR(INDEX(Overrides!$F$292:$L$531,MATCH($A60&amp;$G60,Overrides!$C$292:$C$531,0),3),""),ROUND(R60*Setup!D$77*VLOOKUP($F60,Setup!$A$52:$C$55,3,FALSE()),0))</f>
        <v>0</v>
      </c>
      <c r="AA60" s="233">
        <f>IF(IFERROR(INDEX(Overrides!$F$292:$L$531,MATCH($A60&amp;$G60,Overrides!$C$292:$C$531,0),4),"")&lt;&gt;"",IFERROR(INDEX(Overrides!$F$292:$L$531,MATCH($A60&amp;$G60,Overrides!$C$292:$C$531,0),4),""),ROUND(S60*Setup!E$77*VLOOKUP($F60,Setup!$A$52:$C$55,3,FALSE()),0))</f>
        <v>0</v>
      </c>
      <c r="AB60" s="233">
        <f>IF(IFERROR(INDEX(Overrides!$F$292:$L$531,MATCH($A60&amp;$G60,Overrides!$C$292:$C$531,0),5),"")&lt;&gt;"",IFERROR(INDEX(Overrides!$F$292:$L$531,MATCH($A60&amp;$G60,Overrides!$C$292:$C$531,0),5),""),ROUND(T60*Setup!F$77*VLOOKUP($F60,Setup!$A$52:$C$55,3,FALSE()),0))</f>
        <v>0</v>
      </c>
      <c r="AC60" s="233">
        <f>IF(IFERROR(INDEX(Overrides!$F$292:$L$531,MATCH($A60&amp;$G60,Overrides!$C$292:$C$531,0),6),"")&lt;&gt;"",IFERROR(INDEX(Overrides!$F$292:$L$531,MATCH($A60&amp;$G60,Overrides!$C$292:$C$531,0),6),""),ROUND(U60*Setup!G$77*VLOOKUP($F60,Setup!$A$52:$C$55,3,FALSE()),0))</f>
        <v>0</v>
      </c>
      <c r="AD60" s="233">
        <f>IF(IFERROR(INDEX(Overrides!$F$292:$L$531,MATCH($A60&amp;$G60,Overrides!$C$292:$C$531,0),7),"")&lt;&gt;"",IFERROR(INDEX(Overrides!$F$292:$L$531,MATCH($A60&amp;$G60,Overrides!$C$292:$C$531,0),7),""),ROUND(V60*Setup!H$77*VLOOKUP($F60,Setup!$A$52:$C$55,3,FALSE()),0))</f>
        <v>0</v>
      </c>
      <c r="AE60" s="233">
        <f t="shared" si="1"/>
        <v>0</v>
      </c>
      <c r="AF60" s="233">
        <f t="shared" si="2"/>
        <v>68</v>
      </c>
      <c r="AG60" s="233">
        <f t="shared" si="3"/>
        <v>422</v>
      </c>
      <c r="AH60" s="233">
        <f t="shared" si="4"/>
        <v>70</v>
      </c>
      <c r="AI60" s="233">
        <f t="shared" si="5"/>
        <v>658</v>
      </c>
      <c r="AJ60" s="233">
        <f t="shared" si="6"/>
        <v>1120</v>
      </c>
      <c r="AK60" s="233">
        <f t="shared" si="7"/>
        <v>746</v>
      </c>
      <c r="AL60" s="233">
        <f t="shared" si="8"/>
        <v>922</v>
      </c>
      <c r="AM60" s="233">
        <f t="shared" si="9"/>
        <v>3084</v>
      </c>
      <c r="AN60" s="234">
        <f t="shared" si="66"/>
        <v>0</v>
      </c>
      <c r="AO60" s="234">
        <f t="shared" si="67"/>
        <v>0</v>
      </c>
      <c r="AP60" s="234">
        <f t="shared" si="68"/>
        <v>0</v>
      </c>
      <c r="AQ60" s="234">
        <f t="shared" si="69"/>
        <v>0</v>
      </c>
      <c r="AR60" s="234">
        <f t="shared" si="70"/>
        <v>0</v>
      </c>
      <c r="AS60" s="234">
        <f t="shared" si="71"/>
        <v>0</v>
      </c>
      <c r="AT60" s="234">
        <f t="shared" si="72"/>
        <v>0</v>
      </c>
      <c r="AU60" s="234">
        <f t="shared" si="17"/>
        <v>0</v>
      </c>
      <c r="AV60" s="167" t="str">
        <f>Setup!I8</f>
        <v>Yes</v>
      </c>
      <c r="AW60" s="167" t="str">
        <f>Setup!J8</f>
        <v>Yes</v>
      </c>
    </row>
    <row r="61" spans="1:49" ht="15" customHeight="1" x14ac:dyDescent="0.3">
      <c r="A61" s="167">
        <f>Setup!A8</f>
        <v>6</v>
      </c>
      <c r="B61" s="230">
        <f>Setup!B8</f>
        <v>46183</v>
      </c>
      <c r="C61" s="167" t="str">
        <f>Setup!C8</f>
        <v>Wednesday</v>
      </c>
      <c r="D61" s="167" t="str">
        <f>Setup!D8</f>
        <v>Loudoun United FC</v>
      </c>
      <c r="E61" s="231">
        <f>Setup!E8</f>
        <v>0.79166666666666696</v>
      </c>
      <c r="F61" s="167" t="str">
        <f>Setup!F8</f>
        <v>C</v>
      </c>
      <c r="G61" s="167" t="s">
        <v>125</v>
      </c>
      <c r="H61" s="167" t="str">
        <f>Setup!H8</f>
        <v>Yes</v>
      </c>
      <c r="I61" s="232">
        <f>IF(IFERROR(INDEX(Overrides!$F$49:$L$288,MATCH($A61&amp;$G61,Overrides!$C$49:$C$288,0),1),"")&lt;&gt;"",IFERROR(INDEX(Overrides!$F$49:$L$288,MATCH($A61&amp;$G61,Overrides!$C$49:$C$288,0),1),""),IF(IFERROR(INDEX(Overrides!$D$6:$J$45,MATCH($F61&amp;$G61,Overrides!$C$6:$C$45,0),1),"")&lt;&gt;"",IFERROR(INDEX(Overrides!$D$6:$J$45,MATCH($F61&amp;$G61,Overrides!$C$6:$C$45,0),1),""),MROUND(VLOOKUP("P1+",Setup!$A$30:$B$36,2,FALSE())*VLOOKUP($G61,Setup!$A$40:$B$48,2,FALSE())*VLOOKUP($F61,Setup!$A$52:$B$55,2,FALSE()),0.5)))</f>
        <v>0</v>
      </c>
      <c r="J61" s="232">
        <f>IF(IFERROR(INDEX(Overrides!$F$49:$L$288,MATCH($A61&amp;$G61,Overrides!$C$49:$C$288,0),2),"")&lt;&gt;"",IFERROR(INDEX(Overrides!$F$49:$L$288,MATCH($A61&amp;$G61,Overrides!$C$49:$C$288,0),2),""),IF(IFERROR(INDEX(Overrides!$D$6:$J$45,MATCH($F61&amp;$G61,Overrides!$C$6:$C$45,0),2),"")&lt;&gt;"",IFERROR(INDEX(Overrides!$D$6:$J$45,MATCH($F61&amp;$G61,Overrides!$C$6:$C$45,0),2),""),MROUND(VLOOKUP("P1",Setup!$A$30:$B$36,2,FALSE())*VLOOKUP($G61,Setup!$A$40:$B$48,2,FALSE())*VLOOKUP($F61,Setup!$A$52:$B$55,2,FALSE()),0.5)))</f>
        <v>0</v>
      </c>
      <c r="K61" s="232">
        <f>IF(IFERROR(INDEX(Overrides!$F$49:$L$288,MATCH($A61&amp;$G61,Overrides!$C$49:$C$288,0),3),"")&lt;&gt;"",IFERROR(INDEX(Overrides!$F$49:$L$288,MATCH($A61&amp;$G61,Overrides!$C$49:$C$288,0),3),""),IF(IFERROR(INDEX(Overrides!$D$6:$J$45,MATCH($F61&amp;$G61,Overrides!$C$6:$C$45,0),3),"")&lt;&gt;"",IFERROR(INDEX(Overrides!$D$6:$J$45,MATCH($F61&amp;$G61,Overrides!$C$6:$C$45,0),3),""),MROUND(VLOOKUP("P2+",Setup!$A$30:$B$36,2,FALSE())*VLOOKUP($G61,Setup!$A$40:$B$48,2,FALSE())*VLOOKUP($F61,Setup!$A$52:$B$55,2,FALSE()),0.5)))</f>
        <v>0</v>
      </c>
      <c r="L61" s="232">
        <f>IF(IFERROR(INDEX(Overrides!$F$49:$L$288,MATCH($A61&amp;$G61,Overrides!$C$49:$C$288,0),4),"")&lt;&gt;"",IFERROR(INDEX(Overrides!$F$49:$L$288,MATCH($A61&amp;$G61,Overrides!$C$49:$C$288,0),4),""),IF(IFERROR(INDEX(Overrides!$D$6:$J$45,MATCH($F61&amp;$G61,Overrides!$C$6:$C$45,0),4),"")&lt;&gt;"",IFERROR(INDEX(Overrides!$D$6:$J$45,MATCH($F61&amp;$G61,Overrides!$C$6:$C$45,0),4),""),MROUND(VLOOKUP("P2",Setup!$A$30:$B$36,2,FALSE())*VLOOKUP($G61,Setup!$A$40:$B$48,2,FALSE())*VLOOKUP($F61,Setup!$A$52:$B$55,2,FALSE()),0.5)))</f>
        <v>0</v>
      </c>
      <c r="M61" s="232">
        <f>IF(IFERROR(INDEX(Overrides!$F$49:$L$288,MATCH($A61&amp;$G61,Overrides!$C$49:$C$288,0),5),"")&lt;&gt;"",IFERROR(INDEX(Overrides!$F$49:$L$288,MATCH($A61&amp;$G61,Overrides!$C$49:$C$288,0),5),""),IF(IFERROR(INDEX(Overrides!$D$6:$J$45,MATCH($F61&amp;$G61,Overrides!$C$6:$C$45,0),5),"")&lt;&gt;"",IFERROR(INDEX(Overrides!$D$6:$J$45,MATCH($F61&amp;$G61,Overrides!$C$6:$C$45,0),5),""),MROUND(VLOOKUP("P3",Setup!$A$30:$B$36,2,FALSE())*VLOOKUP($G61,Setup!$A$40:$B$48,2,FALSE())*VLOOKUP($F61,Setup!$A$52:$B$55,2,FALSE()),0.5)))</f>
        <v>0</v>
      </c>
      <c r="N61" s="232">
        <f>IF(IFERROR(INDEX(Overrides!$F$49:$L$288,MATCH($A61&amp;$G61,Overrides!$C$49:$C$288,0),6),"")&lt;&gt;"",IFERROR(INDEX(Overrides!$F$49:$L$288,MATCH($A61&amp;$G61,Overrides!$C$49:$C$288,0),6),""),IF(IFERROR(INDEX(Overrides!$D$6:$J$45,MATCH($F61&amp;$G61,Overrides!$C$6:$C$45,0),6),"")&lt;&gt;"",IFERROR(INDEX(Overrides!$D$6:$J$45,MATCH($F61&amp;$G61,Overrides!$C$6:$C$45,0),6),""),MROUND(VLOOKUP("P4",Setup!$A$30:$B$36,2,FALSE())*VLOOKUP($G61,Setup!$A$40:$B$48,2,FALSE())*VLOOKUP($F61,Setup!$A$52:$B$55,2,FALSE()),0.5)))</f>
        <v>0</v>
      </c>
      <c r="O61" s="232">
        <f>IF(IFERROR(INDEX(Overrides!$F$49:$L$288,MATCH($A61&amp;$G61,Overrides!$C$49:$C$288,0),7),"")&lt;&gt;"",IFERROR(INDEX(Overrides!$F$49:$L$288,MATCH($A61&amp;$G61,Overrides!$C$49:$C$288,0),7),""),IF(IFERROR(INDEX(Overrides!$D$6:$J$45,MATCH($F61&amp;$G61,Overrides!$C$6:$C$45,0),7),"")&lt;&gt;"",IFERROR(INDEX(Overrides!$D$6:$J$45,MATCH($F61&amp;$G61,Overrides!$C$6:$C$45,0),7),""),MROUND(VLOOKUP("P5",Setup!$A$30:$B$36,2,FALSE())*VLOOKUP($G61,Setup!$A$40:$B$48,2,FALSE())*VLOOKUP($F61,Setup!$A$52:$B$55,2,FALSE()),0.5)))</f>
        <v>0</v>
      </c>
      <c r="P61" s="233">
        <f>SUMIFS(Inventory!$F$2:$F$38,Inventory!$I$2:$I$38,"P1+",Inventory!$E$2:$E$38,"&lt;&gt;West")+IF(UPPER($H61)="YES",SUMIFS(Inventory!$F$2:$F$38,Inventory!$I$2:$I$38,"P1+",Inventory!$E$2:$E$38,"West"),0)</f>
        <v>68</v>
      </c>
      <c r="Q61" s="233">
        <f>SUMIFS(Inventory!$F$2:$F$38,Inventory!$I$2:$I$38,"P1",Inventory!$E$2:$E$38,"&lt;&gt;West")+IF(UPPER($H61)="YES",SUMIFS(Inventory!$F$2:$F$38,Inventory!$I$2:$I$38,"P1",Inventory!$E$2:$E$38,"West"),0)</f>
        <v>422</v>
      </c>
      <c r="R61" s="233">
        <f>SUMIFS(Inventory!$F$2:$F$38,Inventory!$I$2:$I$38,"P2+",Inventory!$E$2:$E$38,"&lt;&gt;West")+IF(UPPER($H61)="YES",SUMIFS(Inventory!$F$2:$F$38,Inventory!$I$2:$I$38,"P2+",Inventory!$E$2:$E$38,"West"),0)</f>
        <v>70</v>
      </c>
      <c r="S61" s="233">
        <f>SUMIFS(Inventory!$F$2:$F$38,Inventory!$I$2:$I$38,"P2",Inventory!$E$2:$E$38,"&lt;&gt;West")+IF(UPPER($H61)="YES",SUMIFS(Inventory!$F$2:$F$38,Inventory!$I$2:$I$38,"P2",Inventory!$E$2:$E$38,"West"),0)</f>
        <v>658</v>
      </c>
      <c r="T61" s="233">
        <f>SUMIFS(Inventory!$F$2:$F$38,Inventory!$I$2:$I$38,"P3",Inventory!$E$2:$E$38,"&lt;&gt;West")+IF(UPPER($H61)="YES",SUMIFS(Inventory!$F$2:$F$38,Inventory!$I$2:$I$38,"P3",Inventory!$E$2:$E$38,"West"),0)</f>
        <v>1120</v>
      </c>
      <c r="U61" s="233">
        <f>SUMIFS(Inventory!$F$2:$F$38,Inventory!$I$2:$I$38,"P4",Inventory!$E$2:$E$38,"&lt;&gt;West")+IF(UPPER($H61)="YES",SUMIFS(Inventory!$F$2:$F$38,Inventory!$I$2:$I$38,"P4",Inventory!$E$2:$E$38,"West"),0)</f>
        <v>746</v>
      </c>
      <c r="V61" s="233">
        <f>SUMIFS(Inventory!$F$2:$F$38,Inventory!$I$2:$I$38,"P5",Inventory!$E$2:$E$38,"&lt;&gt;West")+IF(UPPER($H61)="YES",SUMIFS(Inventory!$F$2:$F$38,Inventory!$I$2:$I$38,"P5",Inventory!$E$2:$E$38,"West"),0)</f>
        <v>922</v>
      </c>
      <c r="W61" s="233">
        <f t="shared" si="65"/>
        <v>4006</v>
      </c>
      <c r="X61" s="233">
        <f>IF(IFERROR(INDEX(Overrides!$F$292:$L$531,MATCH($A61&amp;$G61,Overrides!$C$292:$C$531,0),1),"")&lt;&gt;"",IFERROR(INDEX(Overrides!$F$292:$L$531,MATCH($A61&amp;$G61,Overrides!$C$292:$C$531,0),1),""),ROUND(P61*Setup!B$78*VLOOKUP($F61,Setup!$A$52:$C$55,3,FALSE()),0))</f>
        <v>0</v>
      </c>
      <c r="Y61" s="233">
        <f>IF(IFERROR(INDEX(Overrides!$F$292:$L$531,MATCH($A61&amp;$G61,Overrides!$C$292:$C$531,0),2),"")&lt;&gt;"",IFERROR(INDEX(Overrides!$F$292:$L$531,MATCH($A61&amp;$G61,Overrides!$C$292:$C$531,0),2),""),ROUND(Q61*Setup!C$78*VLOOKUP($F61,Setup!$A$52:$C$55,3,FALSE()),0))</f>
        <v>0</v>
      </c>
      <c r="Z61" s="233">
        <f>IF(IFERROR(INDEX(Overrides!$F$292:$L$531,MATCH($A61&amp;$G61,Overrides!$C$292:$C$531,0),3),"")&lt;&gt;"",IFERROR(INDEX(Overrides!$F$292:$L$531,MATCH($A61&amp;$G61,Overrides!$C$292:$C$531,0),3),""),ROUND(R61*Setup!D$78*VLOOKUP($F61,Setup!$A$52:$C$55,3,FALSE()),0))</f>
        <v>0</v>
      </c>
      <c r="AA61" s="233">
        <f>IF(IFERROR(INDEX(Overrides!$F$292:$L$531,MATCH($A61&amp;$G61,Overrides!$C$292:$C$531,0),4),"")&lt;&gt;"",IFERROR(INDEX(Overrides!$F$292:$L$531,MATCH($A61&amp;$G61,Overrides!$C$292:$C$531,0),4),""),ROUND(S61*Setup!E$78*VLOOKUP($F61,Setup!$A$52:$C$55,3,FALSE()),0))</f>
        <v>0</v>
      </c>
      <c r="AB61" s="233">
        <f>IF(IFERROR(INDEX(Overrides!$F$292:$L$531,MATCH($A61&amp;$G61,Overrides!$C$292:$C$531,0),5),"")&lt;&gt;"",IFERROR(INDEX(Overrides!$F$292:$L$531,MATCH($A61&amp;$G61,Overrides!$C$292:$C$531,0),5),""),ROUND(T61*Setup!F$78*VLOOKUP($F61,Setup!$A$52:$C$55,3,FALSE()),0))</f>
        <v>0</v>
      </c>
      <c r="AC61" s="233">
        <f>IF(IFERROR(INDEX(Overrides!$F$292:$L$531,MATCH($A61&amp;$G61,Overrides!$C$292:$C$531,0),6),"")&lt;&gt;"",IFERROR(INDEX(Overrides!$F$292:$L$531,MATCH($A61&amp;$G61,Overrides!$C$292:$C$531,0),6),""),ROUND(U61*Setup!G$78*VLOOKUP($F61,Setup!$A$52:$C$55,3,FALSE()),0))</f>
        <v>0</v>
      </c>
      <c r="AD61" s="233">
        <f>IF(IFERROR(INDEX(Overrides!$F$292:$L$531,MATCH($A61&amp;$G61,Overrides!$C$292:$C$531,0),7),"")&lt;&gt;"",IFERROR(INDEX(Overrides!$F$292:$L$531,MATCH($A61&amp;$G61,Overrides!$C$292:$C$531,0),7),""),ROUND(V61*Setup!H$78*VLOOKUP($F61,Setup!$A$52:$C$55,3,FALSE()),0))</f>
        <v>0</v>
      </c>
      <c r="AE61" s="233">
        <f t="shared" si="1"/>
        <v>0</v>
      </c>
      <c r="AF61" s="233">
        <f t="shared" si="2"/>
        <v>68</v>
      </c>
      <c r="AG61" s="233">
        <f t="shared" si="3"/>
        <v>422</v>
      </c>
      <c r="AH61" s="233">
        <f t="shared" si="4"/>
        <v>70</v>
      </c>
      <c r="AI61" s="233">
        <f t="shared" si="5"/>
        <v>658</v>
      </c>
      <c r="AJ61" s="233">
        <f t="shared" si="6"/>
        <v>1120</v>
      </c>
      <c r="AK61" s="233">
        <f t="shared" si="7"/>
        <v>746</v>
      </c>
      <c r="AL61" s="233">
        <f t="shared" si="8"/>
        <v>922</v>
      </c>
      <c r="AM61" s="233">
        <f t="shared" si="9"/>
        <v>3084</v>
      </c>
      <c r="AN61" s="234">
        <f t="shared" si="66"/>
        <v>0</v>
      </c>
      <c r="AO61" s="234">
        <f t="shared" si="67"/>
        <v>0</v>
      </c>
      <c r="AP61" s="234">
        <f t="shared" si="68"/>
        <v>0</v>
      </c>
      <c r="AQ61" s="234">
        <f t="shared" si="69"/>
        <v>0</v>
      </c>
      <c r="AR61" s="234">
        <f t="shared" si="70"/>
        <v>0</v>
      </c>
      <c r="AS61" s="234">
        <f t="shared" si="71"/>
        <v>0</v>
      </c>
      <c r="AT61" s="234">
        <f t="shared" si="72"/>
        <v>0</v>
      </c>
      <c r="AU61" s="234">
        <f t="shared" si="17"/>
        <v>0</v>
      </c>
      <c r="AV61" s="167" t="str">
        <f>Setup!I8</f>
        <v>Yes</v>
      </c>
      <c r="AW61" s="167" t="str">
        <f>Setup!J8</f>
        <v>Yes</v>
      </c>
    </row>
    <row r="62" spans="1:49" ht="15" customHeight="1" x14ac:dyDescent="0.3">
      <c r="A62" s="235">
        <f>Setup!A8</f>
        <v>6</v>
      </c>
      <c r="B62" s="236">
        <f>Setup!B8</f>
        <v>46183</v>
      </c>
      <c r="C62" s="235" t="str">
        <f>Setup!C8</f>
        <v>Wednesday</v>
      </c>
      <c r="D62" s="235" t="str">
        <f>Setup!D8</f>
        <v>Loudoun United FC</v>
      </c>
      <c r="E62" s="237">
        <f>Setup!E8</f>
        <v>0.79166666666666696</v>
      </c>
      <c r="F62" s="235" t="str">
        <f>Setup!F8</f>
        <v>C</v>
      </c>
      <c r="G62" s="238" t="s">
        <v>151</v>
      </c>
      <c r="H62" s="235" t="str">
        <f>Setup!H8</f>
        <v>Yes</v>
      </c>
      <c r="I62" s="235" t="s">
        <v>39</v>
      </c>
      <c r="J62" s="235" t="s">
        <v>39</v>
      </c>
      <c r="K62" s="235" t="s">
        <v>39</v>
      </c>
      <c r="L62" s="235" t="s">
        <v>39</v>
      </c>
      <c r="M62" s="235" t="s">
        <v>39</v>
      </c>
      <c r="N62" s="235" t="s">
        <v>39</v>
      </c>
      <c r="O62" s="235" t="s">
        <v>39</v>
      </c>
      <c r="P62" s="239">
        <f t="shared" ref="P62:W62" si="73">P53</f>
        <v>68</v>
      </c>
      <c r="Q62" s="239">
        <f t="shared" si="73"/>
        <v>422</v>
      </c>
      <c r="R62" s="239">
        <f t="shared" si="73"/>
        <v>70</v>
      </c>
      <c r="S62" s="239">
        <f t="shared" si="73"/>
        <v>658</v>
      </c>
      <c r="T62" s="239">
        <f t="shared" si="73"/>
        <v>1120</v>
      </c>
      <c r="U62" s="239">
        <f t="shared" si="73"/>
        <v>746</v>
      </c>
      <c r="V62" s="239">
        <f t="shared" si="73"/>
        <v>922</v>
      </c>
      <c r="W62" s="239">
        <f t="shared" si="73"/>
        <v>4006</v>
      </c>
      <c r="X62" s="239">
        <f t="shared" ref="X62:AD62" si="74">SUM(X53:X61)</f>
        <v>68</v>
      </c>
      <c r="Y62" s="239">
        <f t="shared" si="74"/>
        <v>312</v>
      </c>
      <c r="Z62" s="239">
        <f t="shared" si="74"/>
        <v>70</v>
      </c>
      <c r="AA62" s="239">
        <f t="shared" si="74"/>
        <v>474</v>
      </c>
      <c r="AB62" s="239">
        <f t="shared" si="74"/>
        <v>825</v>
      </c>
      <c r="AC62" s="239">
        <f t="shared" si="74"/>
        <v>524</v>
      </c>
      <c r="AD62" s="239">
        <f t="shared" si="74"/>
        <v>664</v>
      </c>
      <c r="AE62" s="239">
        <f t="shared" si="1"/>
        <v>2937</v>
      </c>
      <c r="AF62" s="239">
        <f t="shared" si="2"/>
        <v>0</v>
      </c>
      <c r="AG62" s="239">
        <f t="shared" si="3"/>
        <v>110</v>
      </c>
      <c r="AH62" s="239">
        <f t="shared" si="4"/>
        <v>0</v>
      </c>
      <c r="AI62" s="239">
        <f t="shared" si="5"/>
        <v>184</v>
      </c>
      <c r="AJ62" s="239">
        <f t="shared" si="6"/>
        <v>295</v>
      </c>
      <c r="AK62" s="239">
        <f t="shared" si="7"/>
        <v>222</v>
      </c>
      <c r="AL62" s="239">
        <f t="shared" si="8"/>
        <v>258</v>
      </c>
      <c r="AM62" s="239">
        <f t="shared" si="9"/>
        <v>3748</v>
      </c>
      <c r="AN62" s="240">
        <f t="shared" ref="AN62:AT62" si="75">SUM(AN53:AN61)</f>
        <v>4420</v>
      </c>
      <c r="AO62" s="240">
        <f t="shared" si="75"/>
        <v>17344.5</v>
      </c>
      <c r="AP62" s="240">
        <f t="shared" si="75"/>
        <v>3430</v>
      </c>
      <c r="AQ62" s="240">
        <f t="shared" si="75"/>
        <v>18357</v>
      </c>
      <c r="AR62" s="240">
        <f t="shared" si="75"/>
        <v>18611</v>
      </c>
      <c r="AS62" s="240">
        <f t="shared" si="75"/>
        <v>7714</v>
      </c>
      <c r="AT62" s="240">
        <f t="shared" si="75"/>
        <v>7698</v>
      </c>
      <c r="AU62" s="240">
        <f t="shared" si="17"/>
        <v>77574.5</v>
      </c>
      <c r="AV62" s="235" t="str">
        <f>Setup!I8</f>
        <v>Yes</v>
      </c>
      <c r="AW62" s="235" t="str">
        <f>Setup!J8</f>
        <v>Yes</v>
      </c>
    </row>
    <row r="63" spans="1:49" ht="15" customHeight="1" x14ac:dyDescent="0.3">
      <c r="A63" s="167">
        <f>Setup!A9</f>
        <v>7</v>
      </c>
      <c r="B63" s="230">
        <f>Setup!B9</f>
        <v>46193</v>
      </c>
      <c r="C63" s="167" t="str">
        <f>Setup!C9</f>
        <v>Saturday</v>
      </c>
      <c r="D63" s="167" t="str">
        <f>Setup!D9</f>
        <v>AV Alta FC</v>
      </c>
      <c r="E63" s="231">
        <f>Setup!E9</f>
        <v>0.79166666666666696</v>
      </c>
      <c r="F63" s="167" t="str">
        <f>Setup!F9</f>
        <v>B</v>
      </c>
      <c r="G63" s="167" t="s">
        <v>110</v>
      </c>
      <c r="H63" s="167" t="str">
        <f>Setup!H9</f>
        <v>Yes</v>
      </c>
      <c r="I63" s="232">
        <f>IF(IFERROR(INDEX(Overrides!$F$49:$L$288,MATCH($A63&amp;$G63,Overrides!$C$49:$C$288,0),1),"")&lt;&gt;"",IFERROR(INDEX(Overrides!$F$49:$L$288,MATCH($A63&amp;$G63,Overrides!$C$49:$C$288,0),1),""),IF(IFERROR(INDEX(Overrides!$D$6:$J$45,MATCH($F63&amp;$G63,Overrides!$C$6:$C$45,0),1),"")&lt;&gt;"",IFERROR(INDEX(Overrides!$D$6:$J$45,MATCH($F63&amp;$G63,Overrides!$C$6:$C$45,0),1),""),MROUND(VLOOKUP("P1+",Setup!$A$30:$B$36,2,FALSE())*VLOOKUP($G63,Setup!$A$40:$B$48,2,FALSE()),0.5)))</f>
        <v>65</v>
      </c>
      <c r="J63" s="232">
        <f>IF(IFERROR(INDEX(Overrides!$F$49:$L$288,MATCH($A63&amp;$G63,Overrides!$C$49:$C$288,0),2),"")&lt;&gt;"",IFERROR(INDEX(Overrides!$F$49:$L$288,MATCH($A63&amp;$G63,Overrides!$C$49:$C$288,0),2),""),IF(IFERROR(INDEX(Overrides!$D$6:$J$45,MATCH($F63&amp;$G63,Overrides!$C$6:$C$45,0),2),"")&lt;&gt;"",IFERROR(INDEX(Overrides!$D$6:$J$45,MATCH($F63&amp;$G63,Overrides!$C$6:$C$45,0),2),""),MROUND(VLOOKUP("P1",Setup!$A$30:$B$36,2,FALSE())*VLOOKUP($G63,Setup!$A$40:$B$48,2,FALSE()),0.5)))</f>
        <v>55</v>
      </c>
      <c r="K63" s="232">
        <f>IF(IFERROR(INDEX(Overrides!$F$49:$L$288,MATCH($A63&amp;$G63,Overrides!$C$49:$C$288,0),3),"")&lt;&gt;"",IFERROR(INDEX(Overrides!$F$49:$L$288,MATCH($A63&amp;$G63,Overrides!$C$49:$C$288,0),3),""),IF(IFERROR(INDEX(Overrides!$D$6:$J$45,MATCH($F63&amp;$G63,Overrides!$C$6:$C$45,0),3),"")&lt;&gt;"",IFERROR(INDEX(Overrides!$D$6:$J$45,MATCH($F63&amp;$G63,Overrides!$C$6:$C$45,0),3),""),MROUND(VLOOKUP("P2+",Setup!$A$30:$B$36,2,FALSE())*VLOOKUP($G63,Setup!$A$40:$B$48,2,FALSE()),0.5)))</f>
        <v>49</v>
      </c>
      <c r="L63" s="232">
        <f>IF(IFERROR(INDEX(Overrides!$F$49:$L$288,MATCH($A63&amp;$G63,Overrides!$C$49:$C$288,0),4),"")&lt;&gt;"",IFERROR(INDEX(Overrides!$F$49:$L$288,MATCH($A63&amp;$G63,Overrides!$C$49:$C$288,0),4),""),IF(IFERROR(INDEX(Overrides!$D$6:$J$45,MATCH($F63&amp;$G63,Overrides!$C$6:$C$45,0),4),"")&lt;&gt;"",IFERROR(INDEX(Overrides!$D$6:$J$45,MATCH($F63&amp;$G63,Overrides!$C$6:$C$45,0),4),""),MROUND(VLOOKUP("P2",Setup!$A$30:$B$36,2,FALSE())*VLOOKUP($G63,Setup!$A$40:$B$48,2,FALSE()),0.5)))</f>
        <v>39</v>
      </c>
      <c r="M63" s="232">
        <f>IF(IFERROR(INDEX(Overrides!$F$49:$L$288,MATCH($A63&amp;$G63,Overrides!$C$49:$C$288,0),5),"")&lt;&gt;"",IFERROR(INDEX(Overrides!$F$49:$L$288,MATCH($A63&amp;$G63,Overrides!$C$49:$C$288,0),5),""),IF(IFERROR(INDEX(Overrides!$D$6:$J$45,MATCH($F63&amp;$G63,Overrides!$C$6:$C$45,0),5),"")&lt;&gt;"",IFERROR(INDEX(Overrides!$D$6:$J$45,MATCH($F63&amp;$G63,Overrides!$C$6:$C$45,0),5),""),MROUND(VLOOKUP("P3",Setup!$A$30:$B$36,2,FALSE())*VLOOKUP($G63,Setup!$A$40:$B$48,2,FALSE()),0.5)))</f>
        <v>23</v>
      </c>
      <c r="N63" s="232">
        <f>IF(IFERROR(INDEX(Overrides!$F$49:$L$288,MATCH($A63&amp;$G63,Overrides!$C$49:$C$288,0),6),"")&lt;&gt;"",IFERROR(INDEX(Overrides!$F$49:$L$288,MATCH($A63&amp;$G63,Overrides!$C$49:$C$288,0),6),""),IF(IFERROR(INDEX(Overrides!$D$6:$J$45,MATCH($F63&amp;$G63,Overrides!$C$6:$C$45,0),6),"")&lt;&gt;"",IFERROR(INDEX(Overrides!$D$6:$J$45,MATCH($F63&amp;$G63,Overrides!$C$6:$C$45,0),6),""),MROUND(VLOOKUP("P4",Setup!$A$30:$B$36,2,FALSE())*VLOOKUP($G63,Setup!$A$40:$B$48,2,FALSE()),0.5)))</f>
        <v>15</v>
      </c>
      <c r="O63" s="232">
        <f>IF(IFERROR(INDEX(Overrides!$F$49:$L$288,MATCH($A63&amp;$G63,Overrides!$C$49:$C$288,0),7),"")&lt;&gt;"",IFERROR(INDEX(Overrides!$F$49:$L$288,MATCH($A63&amp;$G63,Overrides!$C$49:$C$288,0),7),""),IF(IFERROR(INDEX(Overrides!$D$6:$J$45,MATCH($F63&amp;$G63,Overrides!$C$6:$C$45,0),7),"")&lt;&gt;"",IFERROR(INDEX(Overrides!$D$6:$J$45,MATCH($F63&amp;$G63,Overrides!$C$6:$C$45,0),7),""),MROUND(VLOOKUP("P5",Setup!$A$30:$B$36,2,FALSE())*VLOOKUP($G63,Setup!$A$40:$B$48,2,FALSE()),0.5)))</f>
        <v>12</v>
      </c>
      <c r="P63" s="233">
        <f>SUMIFS(Inventory!$F$2:$F$38,Inventory!$I$2:$I$38,"P1+",Inventory!$E$2:$E$38,"&lt;&gt;West")+IF(UPPER($H63)="YES",SUMIFS(Inventory!$F$2:$F$38,Inventory!$I$2:$I$38,"P1+",Inventory!$E$2:$E$38,"West"),0)</f>
        <v>68</v>
      </c>
      <c r="Q63" s="233">
        <f>SUMIFS(Inventory!$F$2:$F$38,Inventory!$I$2:$I$38,"P1",Inventory!$E$2:$E$38,"&lt;&gt;West")+IF(UPPER($H63)="YES",SUMIFS(Inventory!$F$2:$F$38,Inventory!$I$2:$I$38,"P1",Inventory!$E$2:$E$38,"West"),0)</f>
        <v>422</v>
      </c>
      <c r="R63" s="233">
        <f>SUMIFS(Inventory!$F$2:$F$38,Inventory!$I$2:$I$38,"P2+",Inventory!$E$2:$E$38,"&lt;&gt;West")+IF(UPPER($H63)="YES",SUMIFS(Inventory!$F$2:$F$38,Inventory!$I$2:$I$38,"P2+",Inventory!$E$2:$E$38,"West"),0)</f>
        <v>70</v>
      </c>
      <c r="S63" s="233">
        <f>SUMIFS(Inventory!$F$2:$F$38,Inventory!$I$2:$I$38,"P2",Inventory!$E$2:$E$38,"&lt;&gt;West")+IF(UPPER($H63)="YES",SUMIFS(Inventory!$F$2:$F$38,Inventory!$I$2:$I$38,"P2",Inventory!$E$2:$E$38,"West"),0)</f>
        <v>658</v>
      </c>
      <c r="T63" s="233">
        <f>SUMIFS(Inventory!$F$2:$F$38,Inventory!$I$2:$I$38,"P3",Inventory!$E$2:$E$38,"&lt;&gt;West")+IF(UPPER($H63)="YES",SUMIFS(Inventory!$F$2:$F$38,Inventory!$I$2:$I$38,"P3",Inventory!$E$2:$E$38,"West"),0)</f>
        <v>1120</v>
      </c>
      <c r="U63" s="233">
        <f>SUMIFS(Inventory!$F$2:$F$38,Inventory!$I$2:$I$38,"P4",Inventory!$E$2:$E$38,"&lt;&gt;West")+IF(UPPER($H63)="YES",SUMIFS(Inventory!$F$2:$F$38,Inventory!$I$2:$I$38,"P4",Inventory!$E$2:$E$38,"West"),0)</f>
        <v>746</v>
      </c>
      <c r="V63" s="233">
        <f>SUMIFS(Inventory!$F$2:$F$38,Inventory!$I$2:$I$38,"P5",Inventory!$E$2:$E$38,"&lt;&gt;West")+IF(UPPER($H63)="YES",SUMIFS(Inventory!$F$2:$F$38,Inventory!$I$2:$I$38,"P5",Inventory!$E$2:$E$38,"West"),0)</f>
        <v>922</v>
      </c>
      <c r="W63" s="233">
        <f t="shared" ref="W63:W71" si="76">SUM(P63:V63)</f>
        <v>4006</v>
      </c>
      <c r="X63" s="233">
        <f>IF(IFERROR(INDEX(Overrides!$F$292:$L$531,MATCH($A63&amp;$G63,Overrides!$C$292:$C$531,0),1),"")&lt;&gt;"",IFERROR(INDEX(Overrides!$F$292:$L$531,MATCH($A63&amp;$G63,Overrides!$C$292:$C$531,0),1),""),ROUND(P63*Setup!B$70,0))</f>
        <v>68</v>
      </c>
      <c r="Y63" s="233">
        <f>IF(IFERROR(INDEX(Overrides!$F$292:$L$531,MATCH($A63&amp;$G63,Overrides!$C$292:$C$531,0),2),"")&lt;&gt;"",IFERROR(INDEX(Overrides!$F$292:$L$531,MATCH($A63&amp;$G63,Overrides!$C$292:$C$531,0),2),""),ROUND(Q63*Setup!C$70,0))</f>
        <v>106</v>
      </c>
      <c r="Z63" s="233">
        <f>IF(IFERROR(INDEX(Overrides!$F$292:$L$531,MATCH($A63&amp;$G63,Overrides!$C$292:$C$531,0),3),"")&lt;&gt;"",IFERROR(INDEX(Overrides!$F$292:$L$531,MATCH($A63&amp;$G63,Overrides!$C$292:$C$531,0),3),""),ROUND(R63*Setup!D$70,0))</f>
        <v>70</v>
      </c>
      <c r="AA63" s="233">
        <f>IF(IFERROR(INDEX(Overrides!$F$292:$L$531,MATCH($A63&amp;$G63,Overrides!$C$292:$C$531,0),4),"")&lt;&gt;"",IFERROR(INDEX(Overrides!$F$292:$L$531,MATCH($A63&amp;$G63,Overrides!$C$292:$C$531,0),4),""),ROUND(S63*Setup!E$70,0))</f>
        <v>132</v>
      </c>
      <c r="AB63" s="233">
        <f>IF(IFERROR(INDEX(Overrides!$F$292:$L$531,MATCH($A63&amp;$G63,Overrides!$C$292:$C$531,0),5),"")&lt;&gt;"",IFERROR(INDEX(Overrides!$F$292:$L$531,MATCH($A63&amp;$G63,Overrides!$C$292:$C$531,0),5),""),ROUND(T63*Setup!F$70,0))</f>
        <v>280</v>
      </c>
      <c r="AC63" s="233">
        <f>IF(IFERROR(INDEX(Overrides!$F$292:$L$531,MATCH($A63&amp;$G63,Overrides!$C$292:$C$531,0),6),"")&lt;&gt;"",IFERROR(INDEX(Overrides!$F$292:$L$531,MATCH($A63&amp;$G63,Overrides!$C$292:$C$531,0),6),""),ROUND(U63*Setup!G$70,0))</f>
        <v>112</v>
      </c>
      <c r="AD63" s="233">
        <f>IF(IFERROR(INDEX(Overrides!$F$292:$L$531,MATCH($A63&amp;$G63,Overrides!$C$292:$C$531,0),7),"")&lt;&gt;"",IFERROR(INDEX(Overrides!$F$292:$L$531,MATCH($A63&amp;$G63,Overrides!$C$292:$C$531,0),7),""),ROUND(V63*Setup!H$70,0))</f>
        <v>184</v>
      </c>
      <c r="AE63" s="233">
        <f t="shared" si="1"/>
        <v>952</v>
      </c>
      <c r="AF63" s="233">
        <f t="shared" si="2"/>
        <v>0</v>
      </c>
      <c r="AG63" s="233">
        <f t="shared" si="3"/>
        <v>316</v>
      </c>
      <c r="AH63" s="233">
        <f t="shared" si="4"/>
        <v>0</v>
      </c>
      <c r="AI63" s="233">
        <f t="shared" si="5"/>
        <v>526</v>
      </c>
      <c r="AJ63" s="233">
        <f t="shared" si="6"/>
        <v>840</v>
      </c>
      <c r="AK63" s="233">
        <f t="shared" si="7"/>
        <v>634</v>
      </c>
      <c r="AL63" s="233">
        <f t="shared" si="8"/>
        <v>738</v>
      </c>
      <c r="AM63" s="233">
        <f t="shared" si="9"/>
        <v>3268</v>
      </c>
      <c r="AN63" s="234">
        <f t="shared" ref="AN63:AN71" si="77">I63*X63</f>
        <v>4420</v>
      </c>
      <c r="AO63" s="234">
        <f t="shared" ref="AO63:AO71" si="78">J63*Y63</f>
        <v>5830</v>
      </c>
      <c r="AP63" s="234">
        <f t="shared" ref="AP63:AP71" si="79">K63*Z63</f>
        <v>3430</v>
      </c>
      <c r="AQ63" s="234">
        <f t="shared" ref="AQ63:AQ71" si="80">L63*AA63</f>
        <v>5148</v>
      </c>
      <c r="AR63" s="234">
        <f t="shared" ref="AR63:AR71" si="81">M63*AB63</f>
        <v>6440</v>
      </c>
      <c r="AS63" s="234">
        <f t="shared" ref="AS63:AS71" si="82">N63*AC63</f>
        <v>1680</v>
      </c>
      <c r="AT63" s="234">
        <f t="shared" ref="AT63:AT71" si="83">O63*AD63</f>
        <v>2208</v>
      </c>
      <c r="AU63" s="234">
        <f t="shared" si="17"/>
        <v>29156</v>
      </c>
      <c r="AV63" s="167" t="str">
        <f>Setup!I9</f>
        <v>Yes</v>
      </c>
      <c r="AW63" s="167" t="str">
        <f>Setup!J9</f>
        <v>Yes</v>
      </c>
    </row>
    <row r="64" spans="1:49" ht="15" customHeight="1" x14ac:dyDescent="0.3">
      <c r="A64" s="167">
        <f>Setup!A9</f>
        <v>7</v>
      </c>
      <c r="B64" s="230">
        <f>Setup!B9</f>
        <v>46193</v>
      </c>
      <c r="C64" s="167" t="str">
        <f>Setup!C9</f>
        <v>Saturday</v>
      </c>
      <c r="D64" s="167" t="str">
        <f>Setup!D9</f>
        <v>AV Alta FC</v>
      </c>
      <c r="E64" s="231">
        <f>Setup!E9</f>
        <v>0.79166666666666696</v>
      </c>
      <c r="F64" s="167" t="str">
        <f>Setup!F9</f>
        <v>B</v>
      </c>
      <c r="G64" s="167" t="s">
        <v>47</v>
      </c>
      <c r="H64" s="167" t="str">
        <f>Setup!H9</f>
        <v>Yes</v>
      </c>
      <c r="I64" s="232">
        <f>IF(IFERROR(INDEX(Overrides!$F$49:$L$288,MATCH($A64&amp;$G64,Overrides!$C$49:$C$288,0),1),"")&lt;&gt;"",IFERROR(INDEX(Overrides!$F$49:$L$288,MATCH($A64&amp;$G64,Overrides!$C$49:$C$288,0),1),""),IF(IFERROR(INDEX(Overrides!$D$6:$J$45,MATCH($F64&amp;$G64,Overrides!$C$6:$C$45,0),1),"")&lt;&gt;"",IFERROR(INDEX(Overrides!$D$6:$J$45,MATCH($F64&amp;$G64,Overrides!$C$6:$C$45,0),1),""),MROUND(VLOOKUP("P1+",Setup!$A$30:$B$36,2,FALSE())*VLOOKUP($G64,Setup!$A$40:$B$48,2,FALSE())*VLOOKUP($F64,Setup!$A$52:$B$55,2,FALSE()),0.5)))</f>
        <v>75</v>
      </c>
      <c r="J64" s="232">
        <f>IF(IFERROR(INDEX(Overrides!$F$49:$L$288,MATCH($A64&amp;$G64,Overrides!$C$49:$C$288,0),2),"")&lt;&gt;"",IFERROR(INDEX(Overrides!$F$49:$L$288,MATCH($A64&amp;$G64,Overrides!$C$49:$C$288,0),2),""),IF(IFERROR(INDEX(Overrides!$D$6:$J$45,MATCH($F64&amp;$G64,Overrides!$C$6:$C$45,0),2),"")&lt;&gt;"",IFERROR(INDEX(Overrides!$D$6:$J$45,MATCH($F64&amp;$G64,Overrides!$C$6:$C$45,0),2),""),MROUND(VLOOKUP("P1",Setup!$A$30:$B$36,2,FALSE())*VLOOKUP($G64,Setup!$A$40:$B$48,2,FALSE())*VLOOKUP($F64,Setup!$A$52:$B$55,2,FALSE()),0.5)))</f>
        <v>63</v>
      </c>
      <c r="K64" s="232">
        <f>IF(IFERROR(INDEX(Overrides!$F$49:$L$288,MATCH($A64&amp;$G64,Overrides!$C$49:$C$288,0),3),"")&lt;&gt;"",IFERROR(INDEX(Overrides!$F$49:$L$288,MATCH($A64&amp;$G64,Overrides!$C$49:$C$288,0),3),""),IF(IFERROR(INDEX(Overrides!$D$6:$J$45,MATCH($F64&amp;$G64,Overrides!$C$6:$C$45,0),3),"")&lt;&gt;"",IFERROR(INDEX(Overrides!$D$6:$J$45,MATCH($F64&amp;$G64,Overrides!$C$6:$C$45,0),3),""),MROUND(VLOOKUP("P2+",Setup!$A$30:$B$36,2,FALSE())*VLOOKUP($G64,Setup!$A$40:$B$48,2,FALSE())*VLOOKUP($F64,Setup!$A$52:$B$55,2,FALSE()),0.5)))</f>
        <v>56.5</v>
      </c>
      <c r="L64" s="232">
        <f>IF(IFERROR(INDEX(Overrides!$F$49:$L$288,MATCH($A64&amp;$G64,Overrides!$C$49:$C$288,0),4),"")&lt;&gt;"",IFERROR(INDEX(Overrides!$F$49:$L$288,MATCH($A64&amp;$G64,Overrides!$C$49:$C$288,0),4),""),IF(IFERROR(INDEX(Overrides!$D$6:$J$45,MATCH($F64&amp;$G64,Overrides!$C$6:$C$45,0),4),"")&lt;&gt;"",IFERROR(INDEX(Overrides!$D$6:$J$45,MATCH($F64&amp;$G64,Overrides!$C$6:$C$45,0),4),""),MROUND(VLOOKUP("P2",Setup!$A$30:$B$36,2,FALSE())*VLOOKUP($G64,Setup!$A$40:$B$48,2,FALSE())*VLOOKUP($F64,Setup!$A$52:$B$55,2,FALSE()),0.5)))</f>
        <v>45</v>
      </c>
      <c r="M64" s="232">
        <f>IF(IFERROR(INDEX(Overrides!$F$49:$L$288,MATCH($A64&amp;$G64,Overrides!$C$49:$C$288,0),5),"")&lt;&gt;"",IFERROR(INDEX(Overrides!$F$49:$L$288,MATCH($A64&amp;$G64,Overrides!$C$49:$C$288,0),5),""),IF(IFERROR(INDEX(Overrides!$D$6:$J$45,MATCH($F64&amp;$G64,Overrides!$C$6:$C$45,0),5),"")&lt;&gt;"",IFERROR(INDEX(Overrides!$D$6:$J$45,MATCH($F64&amp;$G64,Overrides!$C$6:$C$45,0),5),""),MROUND(VLOOKUP("P3",Setup!$A$30:$B$36,2,FALSE())*VLOOKUP($G64,Setup!$A$40:$B$48,2,FALSE())*VLOOKUP($F64,Setup!$A$52:$B$55,2,FALSE()),0.5)))</f>
        <v>26.5</v>
      </c>
      <c r="N64" s="232">
        <f>IF(IFERROR(INDEX(Overrides!$F$49:$L$288,MATCH($A64&amp;$G64,Overrides!$C$49:$C$288,0),6),"")&lt;&gt;"",IFERROR(INDEX(Overrides!$F$49:$L$288,MATCH($A64&amp;$G64,Overrides!$C$49:$C$288,0),6),""),IF(IFERROR(INDEX(Overrides!$D$6:$J$45,MATCH($F64&amp;$G64,Overrides!$C$6:$C$45,0),6),"")&lt;&gt;"",IFERROR(INDEX(Overrides!$D$6:$J$45,MATCH($F64&amp;$G64,Overrides!$C$6:$C$45,0),6),""),MROUND(VLOOKUP("P4",Setup!$A$30:$B$36,2,FALSE())*VLOOKUP($G64,Setup!$A$40:$B$48,2,FALSE())*VLOOKUP($F64,Setup!$A$52:$B$55,2,FALSE()),0.5)))</f>
        <v>17.5</v>
      </c>
      <c r="O64" s="232">
        <f>IF(IFERROR(INDEX(Overrides!$F$49:$L$288,MATCH($A64&amp;$G64,Overrides!$C$49:$C$288,0),7),"")&lt;&gt;"",IFERROR(INDEX(Overrides!$F$49:$L$288,MATCH($A64&amp;$G64,Overrides!$C$49:$C$288,0),7),""),IF(IFERROR(INDEX(Overrides!$D$6:$J$45,MATCH($F64&amp;$G64,Overrides!$C$6:$C$45,0),7),"")&lt;&gt;"",IFERROR(INDEX(Overrides!$D$6:$J$45,MATCH($F64&amp;$G64,Overrides!$C$6:$C$45,0),7),""),MROUND(VLOOKUP("P5",Setup!$A$30:$B$36,2,FALSE())*VLOOKUP($G64,Setup!$A$40:$B$48,2,FALSE())*VLOOKUP($F64,Setup!$A$52:$B$55,2,FALSE()),0.5)))</f>
        <v>14</v>
      </c>
      <c r="P64" s="233">
        <f>SUMIFS(Inventory!$F$2:$F$38,Inventory!$I$2:$I$38,"P1+",Inventory!$E$2:$E$38,"&lt;&gt;West")+IF(UPPER($H64)="YES",SUMIFS(Inventory!$F$2:$F$38,Inventory!$I$2:$I$38,"P1+",Inventory!$E$2:$E$38,"West"),0)</f>
        <v>68</v>
      </c>
      <c r="Q64" s="233">
        <f>SUMIFS(Inventory!$F$2:$F$38,Inventory!$I$2:$I$38,"P1",Inventory!$E$2:$E$38,"&lt;&gt;West")+IF(UPPER($H64)="YES",SUMIFS(Inventory!$F$2:$F$38,Inventory!$I$2:$I$38,"P1",Inventory!$E$2:$E$38,"West"),0)</f>
        <v>422</v>
      </c>
      <c r="R64" s="233">
        <f>SUMIFS(Inventory!$F$2:$F$38,Inventory!$I$2:$I$38,"P2+",Inventory!$E$2:$E$38,"&lt;&gt;West")+IF(UPPER($H64)="YES",SUMIFS(Inventory!$F$2:$F$38,Inventory!$I$2:$I$38,"P2+",Inventory!$E$2:$E$38,"West"),0)</f>
        <v>70</v>
      </c>
      <c r="S64" s="233">
        <f>SUMIFS(Inventory!$F$2:$F$38,Inventory!$I$2:$I$38,"P2",Inventory!$E$2:$E$38,"&lt;&gt;West")+IF(UPPER($H64)="YES",SUMIFS(Inventory!$F$2:$F$38,Inventory!$I$2:$I$38,"P2",Inventory!$E$2:$E$38,"West"),0)</f>
        <v>658</v>
      </c>
      <c r="T64" s="233">
        <f>SUMIFS(Inventory!$F$2:$F$38,Inventory!$I$2:$I$38,"P3",Inventory!$E$2:$E$38,"&lt;&gt;West")+IF(UPPER($H64)="YES",SUMIFS(Inventory!$F$2:$F$38,Inventory!$I$2:$I$38,"P3",Inventory!$E$2:$E$38,"West"),0)</f>
        <v>1120</v>
      </c>
      <c r="U64" s="233">
        <f>SUMIFS(Inventory!$F$2:$F$38,Inventory!$I$2:$I$38,"P4",Inventory!$E$2:$E$38,"&lt;&gt;West")+IF(UPPER($H64)="YES",SUMIFS(Inventory!$F$2:$F$38,Inventory!$I$2:$I$38,"P4",Inventory!$E$2:$E$38,"West"),0)</f>
        <v>746</v>
      </c>
      <c r="V64" s="233">
        <f>SUMIFS(Inventory!$F$2:$F$38,Inventory!$I$2:$I$38,"P5",Inventory!$E$2:$E$38,"&lt;&gt;West")+IF(UPPER($H64)="YES",SUMIFS(Inventory!$F$2:$F$38,Inventory!$I$2:$I$38,"P5",Inventory!$E$2:$E$38,"West"),0)</f>
        <v>922</v>
      </c>
      <c r="W64" s="233">
        <f t="shared" si="76"/>
        <v>4006</v>
      </c>
      <c r="X64" s="233">
        <f>IF(IFERROR(INDEX(Overrides!$F$292:$L$531,MATCH($A64&amp;$G64,Overrides!$C$292:$C$531,0),1),"")&lt;&gt;"",IFERROR(INDEX(Overrides!$F$292:$L$531,MATCH($A64&amp;$G64,Overrides!$C$292:$C$531,0),1),""),ROUND(P64*Setup!B$71*VLOOKUP($F64,Setup!$A$52:$C$55,3,FALSE()),0))</f>
        <v>0</v>
      </c>
      <c r="Y64" s="233">
        <f>IF(IFERROR(INDEX(Overrides!$F$292:$L$531,MATCH($A64&amp;$G64,Overrides!$C$292:$C$531,0),2),"")&lt;&gt;"",IFERROR(INDEX(Overrides!$F$292:$L$531,MATCH($A64&amp;$G64,Overrides!$C$292:$C$531,0),2),""),ROUND(Q64*Setup!C$71*VLOOKUP($F64,Setup!$A$52:$C$55,3,FALSE()),0))</f>
        <v>0</v>
      </c>
      <c r="Z64" s="233">
        <f>IF(IFERROR(INDEX(Overrides!$F$292:$L$531,MATCH($A64&amp;$G64,Overrides!$C$292:$C$531,0),3),"")&lt;&gt;"",IFERROR(INDEX(Overrides!$F$292:$L$531,MATCH($A64&amp;$G64,Overrides!$C$292:$C$531,0),3),""),ROUND(R64*Setup!D$71*VLOOKUP($F64,Setup!$A$52:$C$55,3,FALSE()),0))</f>
        <v>0</v>
      </c>
      <c r="AA64" s="233">
        <f>IF(IFERROR(INDEX(Overrides!$F$292:$L$531,MATCH($A64&amp;$G64,Overrides!$C$292:$C$531,0),4),"")&lt;&gt;"",IFERROR(INDEX(Overrides!$F$292:$L$531,MATCH($A64&amp;$G64,Overrides!$C$292:$C$531,0),4),""),ROUND(S64*Setup!E$71*VLOOKUP($F64,Setup!$A$52:$C$55,3,FALSE()),0))</f>
        <v>84</v>
      </c>
      <c r="AB64" s="233">
        <f>IF(IFERROR(INDEX(Overrides!$F$292:$L$531,MATCH($A64&amp;$G64,Overrides!$C$292:$C$531,0),5),"")&lt;&gt;"",IFERROR(INDEX(Overrides!$F$292:$L$531,MATCH($A64&amp;$G64,Overrides!$C$292:$C$531,0),5),""),ROUND(T64*Setup!F$71*VLOOKUP($F64,Setup!$A$52:$C$55,3,FALSE()),0))</f>
        <v>286</v>
      </c>
      <c r="AC64" s="233">
        <f>IF(IFERROR(INDEX(Overrides!$F$292:$L$531,MATCH($A64&amp;$G64,Overrides!$C$292:$C$531,0),6),"")&lt;&gt;"",IFERROR(INDEX(Overrides!$F$292:$L$531,MATCH($A64&amp;$G64,Overrides!$C$292:$C$531,0),6),""),ROUND(U64*Setup!G$71*VLOOKUP($F64,Setup!$A$52:$C$55,3,FALSE()),0))</f>
        <v>222</v>
      </c>
      <c r="AD64" s="233">
        <f>IF(IFERROR(INDEX(Overrides!$F$292:$L$531,MATCH($A64&amp;$G64,Overrides!$C$292:$C$531,0),7),"")&lt;&gt;"",IFERROR(INDEX(Overrides!$F$292:$L$531,MATCH($A64&amp;$G64,Overrides!$C$292:$C$531,0),7),""),ROUND(V64*Setup!H$71*VLOOKUP($F64,Setup!$A$52:$C$55,3,FALSE()),0))</f>
        <v>392</v>
      </c>
      <c r="AE64" s="233">
        <f t="shared" si="1"/>
        <v>984</v>
      </c>
      <c r="AF64" s="233">
        <f t="shared" si="2"/>
        <v>68</v>
      </c>
      <c r="AG64" s="233">
        <f t="shared" si="3"/>
        <v>422</v>
      </c>
      <c r="AH64" s="233">
        <f t="shared" si="4"/>
        <v>70</v>
      </c>
      <c r="AI64" s="233">
        <f t="shared" si="5"/>
        <v>574</v>
      </c>
      <c r="AJ64" s="233">
        <f t="shared" si="6"/>
        <v>834</v>
      </c>
      <c r="AK64" s="233">
        <f t="shared" si="7"/>
        <v>524</v>
      </c>
      <c r="AL64" s="233">
        <f t="shared" si="8"/>
        <v>530</v>
      </c>
      <c r="AM64" s="233">
        <f t="shared" si="9"/>
        <v>3476</v>
      </c>
      <c r="AN64" s="234">
        <f t="shared" si="77"/>
        <v>0</v>
      </c>
      <c r="AO64" s="234">
        <f t="shared" si="78"/>
        <v>0</v>
      </c>
      <c r="AP64" s="234">
        <f t="shared" si="79"/>
        <v>0</v>
      </c>
      <c r="AQ64" s="234">
        <f t="shared" si="80"/>
        <v>3780</v>
      </c>
      <c r="AR64" s="234">
        <f t="shared" si="81"/>
        <v>7579</v>
      </c>
      <c r="AS64" s="234">
        <f t="shared" si="82"/>
        <v>3885</v>
      </c>
      <c r="AT64" s="234">
        <f t="shared" si="83"/>
        <v>5488</v>
      </c>
      <c r="AU64" s="234">
        <f t="shared" si="17"/>
        <v>20732</v>
      </c>
      <c r="AV64" s="167" t="str">
        <f>Setup!I9</f>
        <v>Yes</v>
      </c>
      <c r="AW64" s="167" t="str">
        <f>Setup!J9</f>
        <v>Yes</v>
      </c>
    </row>
    <row r="65" spans="1:49" ht="15" customHeight="1" x14ac:dyDescent="0.3">
      <c r="A65" s="167">
        <f>Setup!A9</f>
        <v>7</v>
      </c>
      <c r="B65" s="230">
        <f>Setup!B9</f>
        <v>46193</v>
      </c>
      <c r="C65" s="167" t="str">
        <f>Setup!C9</f>
        <v>Saturday</v>
      </c>
      <c r="D65" s="167" t="str">
        <f>Setup!D9</f>
        <v>AV Alta FC</v>
      </c>
      <c r="E65" s="231">
        <f>Setup!E9</f>
        <v>0.79166666666666696</v>
      </c>
      <c r="F65" s="167" t="str">
        <f>Setup!F9</f>
        <v>B</v>
      </c>
      <c r="G65" s="167" t="s">
        <v>113</v>
      </c>
      <c r="H65" s="167" t="str">
        <f>Setup!H9</f>
        <v>Yes</v>
      </c>
      <c r="I65" s="232">
        <f>IF(IFERROR(INDEX(Overrides!$F$49:$L$288,MATCH($A65&amp;$G65,Overrides!$C$49:$C$288,0),1),"")&lt;&gt;"",IFERROR(INDEX(Overrides!$F$49:$L$288,MATCH($A65&amp;$G65,Overrides!$C$49:$C$288,0),1),""),IF(IFERROR(INDEX(Overrides!$D$6:$J$45,MATCH($F65&amp;$G65,Overrides!$C$6:$C$45,0),1),"")&lt;&gt;"",IFERROR(INDEX(Overrides!$D$6:$J$45,MATCH($F65&amp;$G65,Overrides!$C$6:$C$45,0),1),""),MROUND(VLOOKUP("P1+",Setup!$A$30:$B$36,2,FALSE())*VLOOKUP($G65,Setup!$A$40:$B$48,2,FALSE())*VLOOKUP($F65,Setup!$A$52:$B$55,2,FALSE()),0.5)))</f>
        <v>81.5</v>
      </c>
      <c r="J65" s="232">
        <f>IF(IFERROR(INDEX(Overrides!$F$49:$L$288,MATCH($A65&amp;$G65,Overrides!$C$49:$C$288,0),2),"")&lt;&gt;"",IFERROR(INDEX(Overrides!$F$49:$L$288,MATCH($A65&amp;$G65,Overrides!$C$49:$C$288,0),2),""),IF(IFERROR(INDEX(Overrides!$D$6:$J$45,MATCH($F65&amp;$G65,Overrides!$C$6:$C$45,0),2),"")&lt;&gt;"",IFERROR(INDEX(Overrides!$D$6:$J$45,MATCH($F65&amp;$G65,Overrides!$C$6:$C$45,0),2),""),MROUND(VLOOKUP("P1",Setup!$A$30:$B$36,2,FALSE())*VLOOKUP($G65,Setup!$A$40:$B$48,2,FALSE())*VLOOKUP($F65,Setup!$A$52:$B$55,2,FALSE()),0.5)))</f>
        <v>69</v>
      </c>
      <c r="K65" s="232">
        <f>IF(IFERROR(INDEX(Overrides!$F$49:$L$288,MATCH($A65&amp;$G65,Overrides!$C$49:$C$288,0),3),"")&lt;&gt;"",IFERROR(INDEX(Overrides!$F$49:$L$288,MATCH($A65&amp;$G65,Overrides!$C$49:$C$288,0),3),""),IF(IFERROR(INDEX(Overrides!$D$6:$J$45,MATCH($F65&amp;$G65,Overrides!$C$6:$C$45,0),3),"")&lt;&gt;"",IFERROR(INDEX(Overrides!$D$6:$J$45,MATCH($F65&amp;$G65,Overrides!$C$6:$C$45,0),3),""),MROUND(VLOOKUP("P2+",Setup!$A$30:$B$36,2,FALSE())*VLOOKUP($G65,Setup!$A$40:$B$48,2,FALSE())*VLOOKUP($F65,Setup!$A$52:$B$55,2,FALSE()),0.5)))</f>
        <v>61.5</v>
      </c>
      <c r="L65" s="232">
        <f>IF(IFERROR(INDEX(Overrides!$F$49:$L$288,MATCH($A65&amp;$G65,Overrides!$C$49:$C$288,0),4),"")&lt;&gt;"",IFERROR(INDEX(Overrides!$F$49:$L$288,MATCH($A65&amp;$G65,Overrides!$C$49:$C$288,0),4),""),IF(IFERROR(INDEX(Overrides!$D$6:$J$45,MATCH($F65&amp;$G65,Overrides!$C$6:$C$45,0),4),"")&lt;&gt;"",IFERROR(INDEX(Overrides!$D$6:$J$45,MATCH($F65&amp;$G65,Overrides!$C$6:$C$45,0),4),""),MROUND(VLOOKUP("P2",Setup!$A$30:$B$36,2,FALSE())*VLOOKUP($G65,Setup!$A$40:$B$48,2,FALSE())*VLOOKUP($F65,Setup!$A$52:$B$55,2,FALSE()),0.5)))</f>
        <v>49</v>
      </c>
      <c r="M65" s="232">
        <f>IF(IFERROR(INDEX(Overrides!$F$49:$L$288,MATCH($A65&amp;$G65,Overrides!$C$49:$C$288,0),5),"")&lt;&gt;"",IFERROR(INDEX(Overrides!$F$49:$L$288,MATCH($A65&amp;$G65,Overrides!$C$49:$C$288,0),5),""),IF(IFERROR(INDEX(Overrides!$D$6:$J$45,MATCH($F65&amp;$G65,Overrides!$C$6:$C$45,0),5),"")&lt;&gt;"",IFERROR(INDEX(Overrides!$D$6:$J$45,MATCH($F65&amp;$G65,Overrides!$C$6:$C$45,0),5),""),MROUND(VLOOKUP("P3",Setup!$A$30:$B$36,2,FALSE())*VLOOKUP($G65,Setup!$A$40:$B$48,2,FALSE())*VLOOKUP($F65,Setup!$A$52:$B$55,2,FALSE()),0.5)))</f>
        <v>29</v>
      </c>
      <c r="N65" s="232">
        <f>IF(IFERROR(INDEX(Overrides!$F$49:$L$288,MATCH($A65&amp;$G65,Overrides!$C$49:$C$288,0),6),"")&lt;&gt;"",IFERROR(INDEX(Overrides!$F$49:$L$288,MATCH($A65&amp;$G65,Overrides!$C$49:$C$288,0),6),""),IF(IFERROR(INDEX(Overrides!$D$6:$J$45,MATCH($F65&amp;$G65,Overrides!$C$6:$C$45,0),6),"")&lt;&gt;"",IFERROR(INDEX(Overrides!$D$6:$J$45,MATCH($F65&amp;$G65,Overrides!$C$6:$C$45,0),6),""),MROUND(VLOOKUP("P4",Setup!$A$30:$B$36,2,FALSE())*VLOOKUP($G65,Setup!$A$40:$B$48,2,FALSE())*VLOOKUP($F65,Setup!$A$52:$B$55,2,FALSE()),0.5)))</f>
        <v>19</v>
      </c>
      <c r="O65" s="232">
        <f>IF(IFERROR(INDEX(Overrides!$F$49:$L$288,MATCH($A65&amp;$G65,Overrides!$C$49:$C$288,0),7),"")&lt;&gt;"",IFERROR(INDEX(Overrides!$F$49:$L$288,MATCH($A65&amp;$G65,Overrides!$C$49:$C$288,0),7),""),IF(IFERROR(INDEX(Overrides!$D$6:$J$45,MATCH($F65&amp;$G65,Overrides!$C$6:$C$45,0),7),"")&lt;&gt;"",IFERROR(INDEX(Overrides!$D$6:$J$45,MATCH($F65&amp;$G65,Overrides!$C$6:$C$45,0),7),""),MROUND(VLOOKUP("P5",Setup!$A$30:$B$36,2,FALSE())*VLOOKUP($G65,Setup!$A$40:$B$48,2,FALSE())*VLOOKUP($F65,Setup!$A$52:$B$55,2,FALSE()),0.5)))</f>
        <v>15</v>
      </c>
      <c r="P65" s="233">
        <f>SUMIFS(Inventory!$F$2:$F$38,Inventory!$I$2:$I$38,"P1+",Inventory!$E$2:$E$38,"&lt;&gt;West")+IF(UPPER($H65)="YES",SUMIFS(Inventory!$F$2:$F$38,Inventory!$I$2:$I$38,"P1+",Inventory!$E$2:$E$38,"West"),0)</f>
        <v>68</v>
      </c>
      <c r="Q65" s="233">
        <f>SUMIFS(Inventory!$F$2:$F$38,Inventory!$I$2:$I$38,"P1",Inventory!$E$2:$E$38,"&lt;&gt;West")+IF(UPPER($H65)="YES",SUMIFS(Inventory!$F$2:$F$38,Inventory!$I$2:$I$38,"P1",Inventory!$E$2:$E$38,"West"),0)</f>
        <v>422</v>
      </c>
      <c r="R65" s="233">
        <f>SUMIFS(Inventory!$F$2:$F$38,Inventory!$I$2:$I$38,"P2+",Inventory!$E$2:$E$38,"&lt;&gt;West")+IF(UPPER($H65)="YES",SUMIFS(Inventory!$F$2:$F$38,Inventory!$I$2:$I$38,"P2+",Inventory!$E$2:$E$38,"West"),0)</f>
        <v>70</v>
      </c>
      <c r="S65" s="233">
        <f>SUMIFS(Inventory!$F$2:$F$38,Inventory!$I$2:$I$38,"P2",Inventory!$E$2:$E$38,"&lt;&gt;West")+IF(UPPER($H65)="YES",SUMIFS(Inventory!$F$2:$F$38,Inventory!$I$2:$I$38,"P2",Inventory!$E$2:$E$38,"West"),0)</f>
        <v>658</v>
      </c>
      <c r="T65" s="233">
        <f>SUMIFS(Inventory!$F$2:$F$38,Inventory!$I$2:$I$38,"P3",Inventory!$E$2:$E$38,"&lt;&gt;West")+IF(UPPER($H65)="YES",SUMIFS(Inventory!$F$2:$F$38,Inventory!$I$2:$I$38,"P3",Inventory!$E$2:$E$38,"West"),0)</f>
        <v>1120</v>
      </c>
      <c r="U65" s="233">
        <f>SUMIFS(Inventory!$F$2:$F$38,Inventory!$I$2:$I$38,"P4",Inventory!$E$2:$E$38,"&lt;&gt;West")+IF(UPPER($H65)="YES",SUMIFS(Inventory!$F$2:$F$38,Inventory!$I$2:$I$38,"P4",Inventory!$E$2:$E$38,"West"),0)</f>
        <v>746</v>
      </c>
      <c r="V65" s="233">
        <f>SUMIFS(Inventory!$F$2:$F$38,Inventory!$I$2:$I$38,"P5",Inventory!$E$2:$E$38,"&lt;&gt;West")+IF(UPPER($H65)="YES",SUMIFS(Inventory!$F$2:$F$38,Inventory!$I$2:$I$38,"P5",Inventory!$E$2:$E$38,"West"),0)</f>
        <v>922</v>
      </c>
      <c r="W65" s="233">
        <f t="shared" si="76"/>
        <v>4006</v>
      </c>
      <c r="X65" s="233">
        <f>IF(IFERROR(INDEX(Overrides!$F$292:$L$531,MATCH($A65&amp;$G65,Overrides!$C$292:$C$531,0),1),"")&lt;&gt;"",IFERROR(INDEX(Overrides!$F$292:$L$531,MATCH($A65&amp;$G65,Overrides!$C$292:$C$531,0),1),""),ROUND(P65*Setup!B$72*VLOOKUP($F65,Setup!$A$52:$C$55,3,FALSE()),0))</f>
        <v>0</v>
      </c>
      <c r="Y65" s="233">
        <f>IF(IFERROR(INDEX(Overrides!$F$292:$L$531,MATCH($A65&amp;$G65,Overrides!$C$292:$C$531,0),2),"")&lt;&gt;"",IFERROR(INDEX(Overrides!$F$292:$L$531,MATCH($A65&amp;$G65,Overrides!$C$292:$C$531,0),2),""),ROUND(Q65*Setup!C$72*VLOOKUP($F65,Setup!$A$52:$C$55,3,FALSE()),0))</f>
        <v>215</v>
      </c>
      <c r="Z65" s="233">
        <f>IF(IFERROR(INDEX(Overrides!$F$292:$L$531,MATCH($A65&amp;$G65,Overrides!$C$292:$C$531,0),3),"")&lt;&gt;"",IFERROR(INDEX(Overrides!$F$292:$L$531,MATCH($A65&amp;$G65,Overrides!$C$292:$C$531,0),3),""),ROUND(R65*Setup!D$72*VLOOKUP($F65,Setup!$A$52:$C$55,3,FALSE()),0))</f>
        <v>0</v>
      </c>
      <c r="AA65" s="233">
        <f>IF(IFERROR(INDEX(Overrides!$F$292:$L$531,MATCH($A65&amp;$G65,Overrides!$C$292:$C$531,0),4),"")&lt;&gt;"",IFERROR(INDEX(Overrides!$F$292:$L$531,MATCH($A65&amp;$G65,Overrides!$C$292:$C$531,0),4),""),ROUND(S65*Setup!E$72*VLOOKUP($F65,Setup!$A$52:$C$55,3,FALSE()),0))</f>
        <v>336</v>
      </c>
      <c r="AB65" s="233">
        <f>IF(IFERROR(INDEX(Overrides!$F$292:$L$531,MATCH($A65&amp;$G65,Overrides!$C$292:$C$531,0),5),"")&lt;&gt;"",IFERROR(INDEX(Overrides!$F$292:$L$531,MATCH($A65&amp;$G65,Overrides!$C$292:$C$531,0),5),""),ROUND(T65*Setup!F$72*VLOOKUP($F65,Setup!$A$52:$C$55,3,FALSE()),0))</f>
        <v>381</v>
      </c>
      <c r="AC65" s="233">
        <f>IF(IFERROR(INDEX(Overrides!$F$292:$L$531,MATCH($A65&amp;$G65,Overrides!$C$292:$C$531,0),6),"")&lt;&gt;"",IFERROR(INDEX(Overrides!$F$292:$L$531,MATCH($A65&amp;$G65,Overrides!$C$292:$C$531,0),6),""),ROUND(U65*Setup!G$72*VLOOKUP($F65,Setup!$A$52:$C$55,3,FALSE()),0))</f>
        <v>285</v>
      </c>
      <c r="AD65" s="233">
        <f>IF(IFERROR(INDEX(Overrides!$F$292:$L$531,MATCH($A65&amp;$G65,Overrides!$C$292:$C$531,0),7),"")&lt;&gt;"",IFERROR(INDEX(Overrides!$F$292:$L$531,MATCH($A65&amp;$G65,Overrides!$C$292:$C$531,0),7),""),ROUND(V65*Setup!H$72*VLOOKUP($F65,Setup!$A$52:$C$55,3,FALSE()),0))</f>
        <v>196</v>
      </c>
      <c r="AE65" s="233">
        <f t="shared" si="1"/>
        <v>1413</v>
      </c>
      <c r="AF65" s="233">
        <f t="shared" si="2"/>
        <v>68</v>
      </c>
      <c r="AG65" s="233">
        <f t="shared" si="3"/>
        <v>207</v>
      </c>
      <c r="AH65" s="233">
        <f t="shared" si="4"/>
        <v>70</v>
      </c>
      <c r="AI65" s="233">
        <f t="shared" si="5"/>
        <v>322</v>
      </c>
      <c r="AJ65" s="233">
        <f t="shared" si="6"/>
        <v>739</v>
      </c>
      <c r="AK65" s="233">
        <f t="shared" si="7"/>
        <v>461</v>
      </c>
      <c r="AL65" s="233">
        <f t="shared" si="8"/>
        <v>726</v>
      </c>
      <c r="AM65" s="233">
        <f t="shared" si="9"/>
        <v>3280</v>
      </c>
      <c r="AN65" s="234">
        <f t="shared" si="77"/>
        <v>0</v>
      </c>
      <c r="AO65" s="234">
        <f t="shared" si="78"/>
        <v>14835</v>
      </c>
      <c r="AP65" s="234">
        <f t="shared" si="79"/>
        <v>0</v>
      </c>
      <c r="AQ65" s="234">
        <f t="shared" si="80"/>
        <v>16464</v>
      </c>
      <c r="AR65" s="234">
        <f t="shared" si="81"/>
        <v>11049</v>
      </c>
      <c r="AS65" s="234">
        <f t="shared" si="82"/>
        <v>5415</v>
      </c>
      <c r="AT65" s="234">
        <f t="shared" si="83"/>
        <v>2940</v>
      </c>
      <c r="AU65" s="234">
        <f t="shared" si="17"/>
        <v>50703</v>
      </c>
      <c r="AV65" s="167" t="str">
        <f>Setup!I9</f>
        <v>Yes</v>
      </c>
      <c r="AW65" s="167" t="str">
        <f>Setup!J9</f>
        <v>Yes</v>
      </c>
    </row>
    <row r="66" spans="1:49" ht="15" customHeight="1" x14ac:dyDescent="0.3">
      <c r="A66" s="167">
        <f>Setup!A9</f>
        <v>7</v>
      </c>
      <c r="B66" s="230">
        <f>Setup!B9</f>
        <v>46193</v>
      </c>
      <c r="C66" s="167" t="str">
        <f>Setup!C9</f>
        <v>Saturday</v>
      </c>
      <c r="D66" s="167" t="str">
        <f>Setup!D9</f>
        <v>AV Alta FC</v>
      </c>
      <c r="E66" s="231">
        <f>Setup!E9</f>
        <v>0.79166666666666696</v>
      </c>
      <c r="F66" s="167" t="str">
        <f>Setup!F9</f>
        <v>B</v>
      </c>
      <c r="G66" s="167" t="s">
        <v>115</v>
      </c>
      <c r="H66" s="167" t="str">
        <f>Setup!H9</f>
        <v>Yes</v>
      </c>
      <c r="I66" s="232">
        <f>IF(IFERROR(INDEX(Overrides!$F$49:$L$288,MATCH($A66&amp;$G66,Overrides!$C$49:$C$288,0),1),"")&lt;&gt;"",IFERROR(INDEX(Overrides!$F$49:$L$288,MATCH($A66&amp;$G66,Overrides!$C$49:$C$288,0),1),""),IF(IFERROR(INDEX(Overrides!$D$6:$J$45,MATCH($F66&amp;$G66,Overrides!$C$6:$C$45,0),1),"")&lt;&gt;"",IFERROR(INDEX(Overrides!$D$6:$J$45,MATCH($F66&amp;$G66,Overrides!$C$6:$C$45,0),1),""),MROUND(VLOOKUP("P1+",Setup!$A$30:$B$36,2,FALSE())*VLOOKUP($G66,Setup!$A$40:$B$48,2,FALSE())*VLOOKUP($F66,Setup!$A$52:$B$55,2,FALSE()),0.5)))</f>
        <v>88</v>
      </c>
      <c r="J66" s="232">
        <f>IF(IFERROR(INDEX(Overrides!$F$49:$L$288,MATCH($A66&amp;$G66,Overrides!$C$49:$C$288,0),2),"")&lt;&gt;"",IFERROR(INDEX(Overrides!$F$49:$L$288,MATCH($A66&amp;$G66,Overrides!$C$49:$C$288,0),2),""),IF(IFERROR(INDEX(Overrides!$D$6:$J$45,MATCH($F66&amp;$G66,Overrides!$C$6:$C$45,0),2),"")&lt;&gt;"",IFERROR(INDEX(Overrides!$D$6:$J$45,MATCH($F66&amp;$G66,Overrides!$C$6:$C$45,0),2),""),MROUND(VLOOKUP("P1",Setup!$A$30:$B$36,2,FALSE())*VLOOKUP($G66,Setup!$A$40:$B$48,2,FALSE())*VLOOKUP($F66,Setup!$A$52:$B$55,2,FALSE()),0.5)))</f>
        <v>74.5</v>
      </c>
      <c r="K66" s="232">
        <f>IF(IFERROR(INDEX(Overrides!$F$49:$L$288,MATCH($A66&amp;$G66,Overrides!$C$49:$C$288,0),3),"")&lt;&gt;"",IFERROR(INDEX(Overrides!$F$49:$L$288,MATCH($A66&amp;$G66,Overrides!$C$49:$C$288,0),3),""),IF(IFERROR(INDEX(Overrides!$D$6:$J$45,MATCH($F66&amp;$G66,Overrides!$C$6:$C$45,0),3),"")&lt;&gt;"",IFERROR(INDEX(Overrides!$D$6:$J$45,MATCH($F66&amp;$G66,Overrides!$C$6:$C$45,0),3),""),MROUND(VLOOKUP("P2+",Setup!$A$30:$B$36,2,FALSE())*VLOOKUP($G66,Setup!$A$40:$B$48,2,FALSE())*VLOOKUP($F66,Setup!$A$52:$B$55,2,FALSE()),0.5)))</f>
        <v>66</v>
      </c>
      <c r="L66" s="232">
        <f>IF(IFERROR(INDEX(Overrides!$F$49:$L$288,MATCH($A66&amp;$G66,Overrides!$C$49:$C$288,0),4),"")&lt;&gt;"",IFERROR(INDEX(Overrides!$F$49:$L$288,MATCH($A66&amp;$G66,Overrides!$C$49:$C$288,0),4),""),IF(IFERROR(INDEX(Overrides!$D$6:$J$45,MATCH($F66&amp;$G66,Overrides!$C$6:$C$45,0),4),"")&lt;&gt;"",IFERROR(INDEX(Overrides!$D$6:$J$45,MATCH($F66&amp;$G66,Overrides!$C$6:$C$45,0),4),""),MROUND(VLOOKUP("P2",Setup!$A$30:$B$36,2,FALSE())*VLOOKUP($G66,Setup!$A$40:$B$48,2,FALSE())*VLOOKUP($F66,Setup!$A$52:$B$55,2,FALSE()),0.5)))</f>
        <v>52.5</v>
      </c>
      <c r="M66" s="232">
        <f>IF(IFERROR(INDEX(Overrides!$F$49:$L$288,MATCH($A66&amp;$G66,Overrides!$C$49:$C$288,0),5),"")&lt;&gt;"",IFERROR(INDEX(Overrides!$F$49:$L$288,MATCH($A66&amp;$G66,Overrides!$C$49:$C$288,0),5),""),IF(IFERROR(INDEX(Overrides!$D$6:$J$45,MATCH($F66&amp;$G66,Overrides!$C$6:$C$45,0),5),"")&lt;&gt;"",IFERROR(INDEX(Overrides!$D$6:$J$45,MATCH($F66&amp;$G66,Overrides!$C$6:$C$45,0),5),""),MROUND(VLOOKUP("P3",Setup!$A$30:$B$36,2,FALSE())*VLOOKUP($G66,Setup!$A$40:$B$48,2,FALSE())*VLOOKUP($F66,Setup!$A$52:$B$55,2,FALSE()),0.5)))</f>
        <v>31</v>
      </c>
      <c r="N66" s="232">
        <f>IF(IFERROR(INDEX(Overrides!$F$49:$L$288,MATCH($A66&amp;$G66,Overrides!$C$49:$C$288,0),6),"")&lt;&gt;"",IFERROR(INDEX(Overrides!$F$49:$L$288,MATCH($A66&amp;$G66,Overrides!$C$49:$C$288,0),6),""),IF(IFERROR(INDEX(Overrides!$D$6:$J$45,MATCH($F66&amp;$G66,Overrides!$C$6:$C$45,0),6),"")&lt;&gt;"",IFERROR(INDEX(Overrides!$D$6:$J$45,MATCH($F66&amp;$G66,Overrides!$C$6:$C$45,0),6),""),MROUND(VLOOKUP("P4",Setup!$A$30:$B$36,2,FALSE())*VLOOKUP($G66,Setup!$A$40:$B$48,2,FALSE())*VLOOKUP($F66,Setup!$A$52:$B$55,2,FALSE()),0.5)))</f>
        <v>20.5</v>
      </c>
      <c r="O66" s="232">
        <f>IF(IFERROR(INDEX(Overrides!$F$49:$L$288,MATCH($A66&amp;$G66,Overrides!$C$49:$C$288,0),7),"")&lt;&gt;"",IFERROR(INDEX(Overrides!$F$49:$L$288,MATCH($A66&amp;$G66,Overrides!$C$49:$C$288,0),7),""),IF(IFERROR(INDEX(Overrides!$D$6:$J$45,MATCH($F66&amp;$G66,Overrides!$C$6:$C$45,0),7),"")&lt;&gt;"",IFERROR(INDEX(Overrides!$D$6:$J$45,MATCH($F66&amp;$G66,Overrides!$C$6:$C$45,0),7),""),MROUND(VLOOKUP("P5",Setup!$A$30:$B$36,2,FALSE())*VLOOKUP($G66,Setup!$A$40:$B$48,2,FALSE())*VLOOKUP($F66,Setup!$A$52:$B$55,2,FALSE()),0.5)))</f>
        <v>16</v>
      </c>
      <c r="P66" s="233">
        <f>SUMIFS(Inventory!$F$2:$F$38,Inventory!$I$2:$I$38,"P1+",Inventory!$E$2:$E$38,"&lt;&gt;West")+IF(UPPER($H66)="YES",SUMIFS(Inventory!$F$2:$F$38,Inventory!$I$2:$I$38,"P1+",Inventory!$E$2:$E$38,"West"),0)</f>
        <v>68</v>
      </c>
      <c r="Q66" s="233">
        <f>SUMIFS(Inventory!$F$2:$F$38,Inventory!$I$2:$I$38,"P1",Inventory!$E$2:$E$38,"&lt;&gt;West")+IF(UPPER($H66)="YES",SUMIFS(Inventory!$F$2:$F$38,Inventory!$I$2:$I$38,"P1",Inventory!$E$2:$E$38,"West"),0)</f>
        <v>422</v>
      </c>
      <c r="R66" s="233">
        <f>SUMIFS(Inventory!$F$2:$F$38,Inventory!$I$2:$I$38,"P2+",Inventory!$E$2:$E$38,"&lt;&gt;West")+IF(UPPER($H66)="YES",SUMIFS(Inventory!$F$2:$F$38,Inventory!$I$2:$I$38,"P2+",Inventory!$E$2:$E$38,"West"),0)</f>
        <v>70</v>
      </c>
      <c r="S66" s="233">
        <f>SUMIFS(Inventory!$F$2:$F$38,Inventory!$I$2:$I$38,"P2",Inventory!$E$2:$E$38,"&lt;&gt;West")+IF(UPPER($H66)="YES",SUMIFS(Inventory!$F$2:$F$38,Inventory!$I$2:$I$38,"P2",Inventory!$E$2:$E$38,"West"),0)</f>
        <v>658</v>
      </c>
      <c r="T66" s="233">
        <f>SUMIFS(Inventory!$F$2:$F$38,Inventory!$I$2:$I$38,"P3",Inventory!$E$2:$E$38,"&lt;&gt;West")+IF(UPPER($H66)="YES",SUMIFS(Inventory!$F$2:$F$38,Inventory!$I$2:$I$38,"P3",Inventory!$E$2:$E$38,"West"),0)</f>
        <v>1120</v>
      </c>
      <c r="U66" s="233">
        <f>SUMIFS(Inventory!$F$2:$F$38,Inventory!$I$2:$I$38,"P4",Inventory!$E$2:$E$38,"&lt;&gt;West")+IF(UPPER($H66)="YES",SUMIFS(Inventory!$F$2:$F$38,Inventory!$I$2:$I$38,"P4",Inventory!$E$2:$E$38,"West"),0)</f>
        <v>746</v>
      </c>
      <c r="V66" s="233">
        <f>SUMIFS(Inventory!$F$2:$F$38,Inventory!$I$2:$I$38,"P5",Inventory!$E$2:$E$38,"&lt;&gt;West")+IF(UPPER($H66)="YES",SUMIFS(Inventory!$F$2:$F$38,Inventory!$I$2:$I$38,"P5",Inventory!$E$2:$E$38,"West"),0)</f>
        <v>922</v>
      </c>
      <c r="W66" s="233">
        <f t="shared" si="76"/>
        <v>4006</v>
      </c>
      <c r="X66" s="233">
        <f>IF(IFERROR(INDEX(Overrides!$F$292:$L$531,MATCH($A66&amp;$G66,Overrides!$C$292:$C$531,0),1),"")&lt;&gt;"",IFERROR(INDEX(Overrides!$F$292:$L$531,MATCH($A66&amp;$G66,Overrides!$C$292:$C$531,0),1),""),ROUND(P66*Setup!B$73*VLOOKUP($F66,Setup!$A$52:$C$55,3,FALSE()),0))</f>
        <v>0</v>
      </c>
      <c r="Y66" s="233">
        <f>IF(IFERROR(INDEX(Overrides!$F$292:$L$531,MATCH($A66&amp;$G66,Overrides!$C$292:$C$531,0),2),"")&lt;&gt;"",IFERROR(INDEX(Overrides!$F$292:$L$531,MATCH($A66&amp;$G66,Overrides!$C$292:$C$531,0),2),""),ROUND(Q66*Setup!C$73*VLOOKUP($F66,Setup!$A$52:$C$55,3,FALSE()),0))</f>
        <v>54</v>
      </c>
      <c r="Z66" s="233">
        <f>IF(IFERROR(INDEX(Overrides!$F$292:$L$531,MATCH($A66&amp;$G66,Overrides!$C$292:$C$531,0),3),"")&lt;&gt;"",IFERROR(INDEX(Overrides!$F$292:$L$531,MATCH($A66&amp;$G66,Overrides!$C$292:$C$531,0),3),""),ROUND(R66*Setup!D$73*VLOOKUP($F66,Setup!$A$52:$C$55,3,FALSE()),0))</f>
        <v>0</v>
      </c>
      <c r="AA66" s="233">
        <f>IF(IFERROR(INDEX(Overrides!$F$292:$L$531,MATCH($A66&amp;$G66,Overrides!$C$292:$C$531,0),4),"")&lt;&gt;"",IFERROR(INDEX(Overrides!$F$292:$L$531,MATCH($A66&amp;$G66,Overrides!$C$292:$C$531,0),4),""),ROUND(S66*Setup!E$73*VLOOKUP($F66,Setup!$A$52:$C$55,3,FALSE()),0))</f>
        <v>28</v>
      </c>
      <c r="AB66" s="233">
        <f>IF(IFERROR(INDEX(Overrides!$F$292:$L$531,MATCH($A66&amp;$G66,Overrides!$C$292:$C$531,0),5),"")&lt;&gt;"",IFERROR(INDEX(Overrides!$F$292:$L$531,MATCH($A66&amp;$G66,Overrides!$C$292:$C$531,0),5),""),ROUND(T66*Setup!F$73*VLOOKUP($F66,Setup!$A$52:$C$55,3,FALSE()),0))</f>
        <v>48</v>
      </c>
      <c r="AC66" s="233">
        <f>IF(IFERROR(INDEX(Overrides!$F$292:$L$531,MATCH($A66&amp;$G66,Overrides!$C$292:$C$531,0),6),"")&lt;&gt;"",IFERROR(INDEX(Overrides!$F$292:$L$531,MATCH($A66&amp;$G66,Overrides!$C$292:$C$531,0),6),""),ROUND(U66*Setup!G$73*VLOOKUP($F66,Setup!$A$52:$C$55,3,FALSE()),0))</f>
        <v>32</v>
      </c>
      <c r="AD66" s="233">
        <f>IF(IFERROR(INDEX(Overrides!$F$292:$L$531,MATCH($A66&amp;$G66,Overrides!$C$292:$C$531,0),7),"")&lt;&gt;"",IFERROR(INDEX(Overrides!$F$292:$L$531,MATCH($A66&amp;$G66,Overrides!$C$292:$C$531,0),7),""),ROUND(V66*Setup!H$73*VLOOKUP($F66,Setup!$A$52:$C$55,3,FALSE()),0))</f>
        <v>39</v>
      </c>
      <c r="AE66" s="233">
        <f t="shared" si="1"/>
        <v>201</v>
      </c>
      <c r="AF66" s="233">
        <f t="shared" si="2"/>
        <v>68</v>
      </c>
      <c r="AG66" s="233">
        <f t="shared" si="3"/>
        <v>368</v>
      </c>
      <c r="AH66" s="233">
        <f t="shared" si="4"/>
        <v>70</v>
      </c>
      <c r="AI66" s="233">
        <f t="shared" si="5"/>
        <v>630</v>
      </c>
      <c r="AJ66" s="233">
        <f t="shared" si="6"/>
        <v>1072</v>
      </c>
      <c r="AK66" s="233">
        <f t="shared" si="7"/>
        <v>714</v>
      </c>
      <c r="AL66" s="233">
        <f t="shared" si="8"/>
        <v>883</v>
      </c>
      <c r="AM66" s="233">
        <f t="shared" si="9"/>
        <v>3123</v>
      </c>
      <c r="AN66" s="234">
        <f t="shared" si="77"/>
        <v>0</v>
      </c>
      <c r="AO66" s="234">
        <f t="shared" si="78"/>
        <v>4023</v>
      </c>
      <c r="AP66" s="234">
        <f t="shared" si="79"/>
        <v>0</v>
      </c>
      <c r="AQ66" s="234">
        <f t="shared" si="80"/>
        <v>1470</v>
      </c>
      <c r="AR66" s="234">
        <f t="shared" si="81"/>
        <v>1488</v>
      </c>
      <c r="AS66" s="234">
        <f t="shared" si="82"/>
        <v>656</v>
      </c>
      <c r="AT66" s="234">
        <f t="shared" si="83"/>
        <v>624</v>
      </c>
      <c r="AU66" s="234">
        <f t="shared" si="17"/>
        <v>8261</v>
      </c>
      <c r="AV66" s="167" t="str">
        <f>Setup!I9</f>
        <v>Yes</v>
      </c>
      <c r="AW66" s="167" t="str">
        <f>Setup!J9</f>
        <v>Yes</v>
      </c>
    </row>
    <row r="67" spans="1:49" ht="15" customHeight="1" x14ac:dyDescent="0.3">
      <c r="A67" s="167">
        <f>Setup!A9</f>
        <v>7</v>
      </c>
      <c r="B67" s="230">
        <f>Setup!B9</f>
        <v>46193</v>
      </c>
      <c r="C67" s="167" t="str">
        <f>Setup!C9</f>
        <v>Saturday</v>
      </c>
      <c r="D67" s="167" t="str">
        <f>Setup!D9</f>
        <v>AV Alta FC</v>
      </c>
      <c r="E67" s="231">
        <f>Setup!E9</f>
        <v>0.79166666666666696</v>
      </c>
      <c r="F67" s="167" t="str">
        <f>Setup!F9</f>
        <v>B</v>
      </c>
      <c r="G67" s="167" t="s">
        <v>117</v>
      </c>
      <c r="H67" s="167" t="str">
        <f>Setup!H9</f>
        <v>Yes</v>
      </c>
      <c r="I67" s="232">
        <f>IF(IFERROR(INDEX(Overrides!$F$49:$L$288,MATCH($A67&amp;$G67,Overrides!$C$49:$C$288,0),1),"")&lt;&gt;"",IFERROR(INDEX(Overrides!$F$49:$L$288,MATCH($A67&amp;$G67,Overrides!$C$49:$C$288,0),1),""),IF(IFERROR(INDEX(Overrides!$D$6:$J$45,MATCH($F67&amp;$G67,Overrides!$C$6:$C$45,0),1),"")&lt;&gt;"",IFERROR(INDEX(Overrides!$D$6:$J$45,MATCH($F67&amp;$G67,Overrides!$C$6:$C$45,0),1),""),MROUND(VLOOKUP("P1+",Setup!$A$30:$B$36,2,FALSE())*VLOOKUP($G67,Setup!$A$40:$B$48,2,FALSE())*VLOOKUP($F67,Setup!$A$52:$B$55,2,FALSE()),0.5)))</f>
        <v>65</v>
      </c>
      <c r="J67" s="232">
        <f>IF(IFERROR(INDEX(Overrides!$F$49:$L$288,MATCH($A67&amp;$G67,Overrides!$C$49:$C$288,0),2),"")&lt;&gt;"",IFERROR(INDEX(Overrides!$F$49:$L$288,MATCH($A67&amp;$G67,Overrides!$C$49:$C$288,0),2),""),IF(IFERROR(INDEX(Overrides!$D$6:$J$45,MATCH($F67&amp;$G67,Overrides!$C$6:$C$45,0),2),"")&lt;&gt;"",IFERROR(INDEX(Overrides!$D$6:$J$45,MATCH($F67&amp;$G67,Overrides!$C$6:$C$45,0),2),""),MROUND(VLOOKUP("P1",Setup!$A$30:$B$36,2,FALSE())*VLOOKUP($G67,Setup!$A$40:$B$48,2,FALSE())*VLOOKUP($F67,Setup!$A$52:$B$55,2,FALSE()),0.5)))</f>
        <v>55</v>
      </c>
      <c r="K67" s="232">
        <f>IF(IFERROR(INDEX(Overrides!$F$49:$L$288,MATCH($A67&amp;$G67,Overrides!$C$49:$C$288,0),3),"")&lt;&gt;"",IFERROR(INDEX(Overrides!$F$49:$L$288,MATCH($A67&amp;$G67,Overrides!$C$49:$C$288,0),3),""),IF(IFERROR(INDEX(Overrides!$D$6:$J$45,MATCH($F67&amp;$G67,Overrides!$C$6:$C$45,0),3),"")&lt;&gt;"",IFERROR(INDEX(Overrides!$D$6:$J$45,MATCH($F67&amp;$G67,Overrides!$C$6:$C$45,0),3),""),MROUND(VLOOKUP("P2+",Setup!$A$30:$B$36,2,FALSE())*VLOOKUP($G67,Setup!$A$40:$B$48,2,FALSE())*VLOOKUP($F67,Setup!$A$52:$B$55,2,FALSE()),0.5)))</f>
        <v>49</v>
      </c>
      <c r="L67" s="232">
        <f>IF(IFERROR(INDEX(Overrides!$F$49:$L$288,MATCH($A67&amp;$G67,Overrides!$C$49:$C$288,0),4),"")&lt;&gt;"",IFERROR(INDEX(Overrides!$F$49:$L$288,MATCH($A67&amp;$G67,Overrides!$C$49:$C$288,0),4),""),IF(IFERROR(INDEX(Overrides!$D$6:$J$45,MATCH($F67&amp;$G67,Overrides!$C$6:$C$45,0),4),"")&lt;&gt;"",IFERROR(INDEX(Overrides!$D$6:$J$45,MATCH($F67&amp;$G67,Overrides!$C$6:$C$45,0),4),""),MROUND(VLOOKUP("P2",Setup!$A$30:$B$36,2,FALSE())*VLOOKUP($G67,Setup!$A$40:$B$48,2,FALSE())*VLOOKUP($F67,Setup!$A$52:$B$55,2,FALSE()),0.5)))</f>
        <v>39</v>
      </c>
      <c r="M67" s="232">
        <f>IF(IFERROR(INDEX(Overrides!$F$49:$L$288,MATCH($A67&amp;$G67,Overrides!$C$49:$C$288,0),5),"")&lt;&gt;"",IFERROR(INDEX(Overrides!$F$49:$L$288,MATCH($A67&amp;$G67,Overrides!$C$49:$C$288,0),5),""),IF(IFERROR(INDEX(Overrides!$D$6:$J$45,MATCH($F67&amp;$G67,Overrides!$C$6:$C$45,0),5),"")&lt;&gt;"",IFERROR(INDEX(Overrides!$D$6:$J$45,MATCH($F67&amp;$G67,Overrides!$C$6:$C$45,0),5),""),MROUND(VLOOKUP("P3",Setup!$A$30:$B$36,2,FALSE())*VLOOKUP($G67,Setup!$A$40:$B$48,2,FALSE())*VLOOKUP($F67,Setup!$A$52:$B$55,2,FALSE()),0.5)))</f>
        <v>23</v>
      </c>
      <c r="N67" s="232">
        <f>IF(IFERROR(INDEX(Overrides!$F$49:$L$288,MATCH($A67&amp;$G67,Overrides!$C$49:$C$288,0),6),"")&lt;&gt;"",IFERROR(INDEX(Overrides!$F$49:$L$288,MATCH($A67&amp;$G67,Overrides!$C$49:$C$288,0),6),""),IF(IFERROR(INDEX(Overrides!$D$6:$J$45,MATCH($F67&amp;$G67,Overrides!$C$6:$C$45,0),6),"")&lt;&gt;"",IFERROR(INDEX(Overrides!$D$6:$J$45,MATCH($F67&amp;$G67,Overrides!$C$6:$C$45,0),6),""),MROUND(VLOOKUP("P4",Setup!$A$30:$B$36,2,FALSE())*VLOOKUP($G67,Setup!$A$40:$B$48,2,FALSE())*VLOOKUP($F67,Setup!$A$52:$B$55,2,FALSE()),0.5)))</f>
        <v>15</v>
      </c>
      <c r="O67" s="232">
        <f>IF(IFERROR(INDEX(Overrides!$F$49:$L$288,MATCH($A67&amp;$G67,Overrides!$C$49:$C$288,0),7),"")&lt;&gt;"",IFERROR(INDEX(Overrides!$F$49:$L$288,MATCH($A67&amp;$G67,Overrides!$C$49:$C$288,0),7),""),IF(IFERROR(INDEX(Overrides!$D$6:$J$45,MATCH($F67&amp;$G67,Overrides!$C$6:$C$45,0),7),"")&lt;&gt;"",IFERROR(INDEX(Overrides!$D$6:$J$45,MATCH($F67&amp;$G67,Overrides!$C$6:$C$45,0),7),""),MROUND(VLOOKUP("P5",Setup!$A$30:$B$36,2,FALSE())*VLOOKUP($G67,Setup!$A$40:$B$48,2,FALSE())*VLOOKUP($F67,Setup!$A$52:$B$55,2,FALSE()),0.5)))</f>
        <v>12</v>
      </c>
      <c r="P67" s="233">
        <f>SUMIFS(Inventory!$F$2:$F$38,Inventory!$I$2:$I$38,"P1+",Inventory!$E$2:$E$38,"&lt;&gt;West")+IF(UPPER($H67)="YES",SUMIFS(Inventory!$F$2:$F$38,Inventory!$I$2:$I$38,"P1+",Inventory!$E$2:$E$38,"West"),0)</f>
        <v>68</v>
      </c>
      <c r="Q67" s="233">
        <f>SUMIFS(Inventory!$F$2:$F$38,Inventory!$I$2:$I$38,"P1",Inventory!$E$2:$E$38,"&lt;&gt;West")+IF(UPPER($H67)="YES",SUMIFS(Inventory!$F$2:$F$38,Inventory!$I$2:$I$38,"P1",Inventory!$E$2:$E$38,"West"),0)</f>
        <v>422</v>
      </c>
      <c r="R67" s="233">
        <f>SUMIFS(Inventory!$F$2:$F$38,Inventory!$I$2:$I$38,"P2+",Inventory!$E$2:$E$38,"&lt;&gt;West")+IF(UPPER($H67)="YES",SUMIFS(Inventory!$F$2:$F$38,Inventory!$I$2:$I$38,"P2+",Inventory!$E$2:$E$38,"West"),0)</f>
        <v>70</v>
      </c>
      <c r="S67" s="233">
        <f>SUMIFS(Inventory!$F$2:$F$38,Inventory!$I$2:$I$38,"P2",Inventory!$E$2:$E$38,"&lt;&gt;West")+IF(UPPER($H67)="YES",SUMIFS(Inventory!$F$2:$F$38,Inventory!$I$2:$I$38,"P2",Inventory!$E$2:$E$38,"West"),0)</f>
        <v>658</v>
      </c>
      <c r="T67" s="233">
        <f>SUMIFS(Inventory!$F$2:$F$38,Inventory!$I$2:$I$38,"P3",Inventory!$E$2:$E$38,"&lt;&gt;West")+IF(UPPER($H67)="YES",SUMIFS(Inventory!$F$2:$F$38,Inventory!$I$2:$I$38,"P3",Inventory!$E$2:$E$38,"West"),0)</f>
        <v>1120</v>
      </c>
      <c r="U67" s="233">
        <f>SUMIFS(Inventory!$F$2:$F$38,Inventory!$I$2:$I$38,"P4",Inventory!$E$2:$E$38,"&lt;&gt;West")+IF(UPPER($H67)="YES",SUMIFS(Inventory!$F$2:$F$38,Inventory!$I$2:$I$38,"P4",Inventory!$E$2:$E$38,"West"),0)</f>
        <v>746</v>
      </c>
      <c r="V67" s="233">
        <f>SUMIFS(Inventory!$F$2:$F$38,Inventory!$I$2:$I$38,"P5",Inventory!$E$2:$E$38,"&lt;&gt;West")+IF(UPPER($H67)="YES",SUMIFS(Inventory!$F$2:$F$38,Inventory!$I$2:$I$38,"P5",Inventory!$E$2:$E$38,"West"),0)</f>
        <v>922</v>
      </c>
      <c r="W67" s="233">
        <f t="shared" si="76"/>
        <v>4006</v>
      </c>
      <c r="X67" s="233">
        <f>IF(IFERROR(INDEX(Overrides!$F$292:$L$531,MATCH($A67&amp;$G67,Overrides!$C$292:$C$531,0),1),"")&lt;&gt;"",IFERROR(INDEX(Overrides!$F$292:$L$531,MATCH($A67&amp;$G67,Overrides!$C$292:$C$531,0),1),""),ROUND(P67*Setup!B$74*VLOOKUP($F67,Setup!$A$52:$C$55,3,FALSE()),0))</f>
        <v>0</v>
      </c>
      <c r="Y67" s="233">
        <f>IF(IFERROR(INDEX(Overrides!$F$292:$L$531,MATCH($A67&amp;$G67,Overrides!$C$292:$C$531,0),2),"")&lt;&gt;"",IFERROR(INDEX(Overrides!$F$292:$L$531,MATCH($A67&amp;$G67,Overrides!$C$292:$C$531,0),2),""),ROUND(Q67*Setup!C$74*VLOOKUP($F67,Setup!$A$52:$C$55,3,FALSE()),0))</f>
        <v>0</v>
      </c>
      <c r="Z67" s="233">
        <f>IF(IFERROR(INDEX(Overrides!$F$292:$L$531,MATCH($A67&amp;$G67,Overrides!$C$292:$C$531,0),3),"")&lt;&gt;"",IFERROR(INDEX(Overrides!$F$292:$L$531,MATCH($A67&amp;$G67,Overrides!$C$292:$C$531,0),3),""),ROUND(R67*Setup!D$74*VLOOKUP($F67,Setup!$A$52:$C$55,3,FALSE()),0))</f>
        <v>0</v>
      </c>
      <c r="AA67" s="233">
        <f>IF(IFERROR(INDEX(Overrides!$F$292:$L$531,MATCH($A67&amp;$G67,Overrides!$C$292:$C$531,0),4),"")&lt;&gt;"",IFERROR(INDEX(Overrides!$F$292:$L$531,MATCH($A67&amp;$G67,Overrides!$C$292:$C$531,0),4),""),ROUND(S67*Setup!E$74*VLOOKUP($F67,Setup!$A$52:$C$55,3,FALSE()),0))</f>
        <v>0</v>
      </c>
      <c r="AB67" s="233">
        <f>IF(IFERROR(INDEX(Overrides!$F$292:$L$531,MATCH($A67&amp;$G67,Overrides!$C$292:$C$531,0),5),"")&lt;&gt;"",IFERROR(INDEX(Overrides!$F$292:$L$531,MATCH($A67&amp;$G67,Overrides!$C$292:$C$531,0),5),""),ROUND(T67*Setup!F$74*VLOOKUP($F67,Setup!$A$52:$C$55,3,FALSE()),0))</f>
        <v>0</v>
      </c>
      <c r="AC67" s="233">
        <f>IF(IFERROR(INDEX(Overrides!$F$292:$L$531,MATCH($A67&amp;$G67,Overrides!$C$292:$C$531,0),6),"")&lt;&gt;"",IFERROR(INDEX(Overrides!$F$292:$L$531,MATCH($A67&amp;$G67,Overrides!$C$292:$C$531,0),6),""),ROUND(U67*Setup!G$74*VLOOKUP($F67,Setup!$A$52:$C$55,3,FALSE()),0))</f>
        <v>0</v>
      </c>
      <c r="AD67" s="233">
        <f>IF(IFERROR(INDEX(Overrides!$F$292:$L$531,MATCH($A67&amp;$G67,Overrides!$C$292:$C$531,0),7),"")&lt;&gt;"",IFERROR(INDEX(Overrides!$F$292:$L$531,MATCH($A67&amp;$G67,Overrides!$C$292:$C$531,0),7),""),ROUND(V67*Setup!H$74*VLOOKUP($F67,Setup!$A$52:$C$55,3,FALSE()),0))</f>
        <v>0</v>
      </c>
      <c r="AE67" s="233">
        <f t="shared" ref="AE67:AE130" si="84">SUM(X67:AD67)</f>
        <v>0</v>
      </c>
      <c r="AF67" s="233">
        <f t="shared" ref="AF67:AF130" si="85">P67-X67</f>
        <v>68</v>
      </c>
      <c r="AG67" s="233">
        <f t="shared" ref="AG67:AG130" si="86">Q67-Y67</f>
        <v>422</v>
      </c>
      <c r="AH67" s="233">
        <f t="shared" ref="AH67:AH130" si="87">R67-Z67</f>
        <v>70</v>
      </c>
      <c r="AI67" s="233">
        <f t="shared" ref="AI67:AI130" si="88">S67-AA67</f>
        <v>658</v>
      </c>
      <c r="AJ67" s="233">
        <f t="shared" ref="AJ67:AJ130" si="89">T67-AB67</f>
        <v>1120</v>
      </c>
      <c r="AK67" s="233">
        <f t="shared" ref="AK67:AK130" si="90">U67-AC67</f>
        <v>746</v>
      </c>
      <c r="AL67" s="233">
        <f t="shared" ref="AL67:AL130" si="91">V67-AD67</f>
        <v>922</v>
      </c>
      <c r="AM67" s="233">
        <f t="shared" ref="AM67:AM130" si="92">SUM(AE67:AK67)</f>
        <v>3084</v>
      </c>
      <c r="AN67" s="234">
        <f t="shared" si="77"/>
        <v>0</v>
      </c>
      <c r="AO67" s="234">
        <f t="shared" si="78"/>
        <v>0</v>
      </c>
      <c r="AP67" s="234">
        <f t="shared" si="79"/>
        <v>0</v>
      </c>
      <c r="AQ67" s="234">
        <f t="shared" si="80"/>
        <v>0</v>
      </c>
      <c r="AR67" s="234">
        <f t="shared" si="81"/>
        <v>0</v>
      </c>
      <c r="AS67" s="234">
        <f t="shared" si="82"/>
        <v>0</v>
      </c>
      <c r="AT67" s="234">
        <f t="shared" si="83"/>
        <v>0</v>
      </c>
      <c r="AU67" s="234">
        <f t="shared" ref="AU67:AU130" si="93">SUM(AN67:AT67)</f>
        <v>0</v>
      </c>
      <c r="AV67" s="167" t="str">
        <f>Setup!I9</f>
        <v>Yes</v>
      </c>
      <c r="AW67" s="167" t="str">
        <f>Setup!J9</f>
        <v>Yes</v>
      </c>
    </row>
    <row r="68" spans="1:49" ht="15" customHeight="1" x14ac:dyDescent="0.3">
      <c r="A68" s="167">
        <f>Setup!A9</f>
        <v>7</v>
      </c>
      <c r="B68" s="230">
        <f>Setup!B9</f>
        <v>46193</v>
      </c>
      <c r="C68" s="167" t="str">
        <f>Setup!C9</f>
        <v>Saturday</v>
      </c>
      <c r="D68" s="167" t="str">
        <f>Setup!D9</f>
        <v>AV Alta FC</v>
      </c>
      <c r="E68" s="231">
        <f>Setup!E9</f>
        <v>0.79166666666666696</v>
      </c>
      <c r="F68" s="167" t="str">
        <f>Setup!F9</f>
        <v>B</v>
      </c>
      <c r="G68" s="167" t="s">
        <v>119</v>
      </c>
      <c r="H68" s="167" t="str">
        <f>Setup!H9</f>
        <v>Yes</v>
      </c>
      <c r="I68" s="232">
        <f>IF(IFERROR(INDEX(Overrides!$F$49:$L$288,MATCH($A68&amp;$G68,Overrides!$C$49:$C$288,0),1),"")&lt;&gt;"",IFERROR(INDEX(Overrides!$F$49:$L$288,MATCH($A68&amp;$G68,Overrides!$C$49:$C$288,0),1),""),IF(IFERROR(INDEX(Overrides!$D$6:$J$45,MATCH($F68&amp;$G68,Overrides!$C$6:$C$45,0),1),"")&lt;&gt;"",IFERROR(INDEX(Overrides!$D$6:$J$45,MATCH($F68&amp;$G68,Overrides!$C$6:$C$45,0),1),""),MROUND(VLOOKUP("P1+",Setup!$A$30:$B$36,2,FALSE())*VLOOKUP($G68,Setup!$A$40:$B$48,2,FALSE())*VLOOKUP($F68,Setup!$A$52:$B$55,2,FALSE()),0.5)))</f>
        <v>0</v>
      </c>
      <c r="J68" s="232">
        <f>IF(IFERROR(INDEX(Overrides!$F$49:$L$288,MATCH($A68&amp;$G68,Overrides!$C$49:$C$288,0),2),"")&lt;&gt;"",IFERROR(INDEX(Overrides!$F$49:$L$288,MATCH($A68&amp;$G68,Overrides!$C$49:$C$288,0),2),""),IF(IFERROR(INDEX(Overrides!$D$6:$J$45,MATCH($F68&amp;$G68,Overrides!$C$6:$C$45,0),2),"")&lt;&gt;"",IFERROR(INDEX(Overrides!$D$6:$J$45,MATCH($F68&amp;$G68,Overrides!$C$6:$C$45,0),2),""),MROUND(VLOOKUP("P1",Setup!$A$30:$B$36,2,FALSE())*VLOOKUP($G68,Setup!$A$40:$B$48,2,FALSE())*VLOOKUP($F68,Setup!$A$52:$B$55,2,FALSE()),0.5)))</f>
        <v>0</v>
      </c>
      <c r="K68" s="232">
        <f>IF(IFERROR(INDEX(Overrides!$F$49:$L$288,MATCH($A68&amp;$G68,Overrides!$C$49:$C$288,0),3),"")&lt;&gt;"",IFERROR(INDEX(Overrides!$F$49:$L$288,MATCH($A68&amp;$G68,Overrides!$C$49:$C$288,0),3),""),IF(IFERROR(INDEX(Overrides!$D$6:$J$45,MATCH($F68&amp;$G68,Overrides!$C$6:$C$45,0),3),"")&lt;&gt;"",IFERROR(INDEX(Overrides!$D$6:$J$45,MATCH($F68&amp;$G68,Overrides!$C$6:$C$45,0),3),""),MROUND(VLOOKUP("P2+",Setup!$A$30:$B$36,2,FALSE())*VLOOKUP($G68,Setup!$A$40:$B$48,2,FALSE())*VLOOKUP($F68,Setup!$A$52:$B$55,2,FALSE()),0.5)))</f>
        <v>0</v>
      </c>
      <c r="L68" s="232">
        <f>IF(IFERROR(INDEX(Overrides!$F$49:$L$288,MATCH($A68&amp;$G68,Overrides!$C$49:$C$288,0),4),"")&lt;&gt;"",IFERROR(INDEX(Overrides!$F$49:$L$288,MATCH($A68&amp;$G68,Overrides!$C$49:$C$288,0),4),""),IF(IFERROR(INDEX(Overrides!$D$6:$J$45,MATCH($F68&amp;$G68,Overrides!$C$6:$C$45,0),4),"")&lt;&gt;"",IFERROR(INDEX(Overrides!$D$6:$J$45,MATCH($F68&amp;$G68,Overrides!$C$6:$C$45,0),4),""),MROUND(VLOOKUP("P2",Setup!$A$30:$B$36,2,FALSE())*VLOOKUP($G68,Setup!$A$40:$B$48,2,FALSE())*VLOOKUP($F68,Setup!$A$52:$B$55,2,FALSE()),0.5)))</f>
        <v>0</v>
      </c>
      <c r="M68" s="232">
        <f>IF(IFERROR(INDEX(Overrides!$F$49:$L$288,MATCH($A68&amp;$G68,Overrides!$C$49:$C$288,0),5),"")&lt;&gt;"",IFERROR(INDEX(Overrides!$F$49:$L$288,MATCH($A68&amp;$G68,Overrides!$C$49:$C$288,0),5),""),IF(IFERROR(INDEX(Overrides!$D$6:$J$45,MATCH($F68&amp;$G68,Overrides!$C$6:$C$45,0),5),"")&lt;&gt;"",IFERROR(INDEX(Overrides!$D$6:$J$45,MATCH($F68&amp;$G68,Overrides!$C$6:$C$45,0),5),""),MROUND(VLOOKUP("P3",Setup!$A$30:$B$36,2,FALSE())*VLOOKUP($G68,Setup!$A$40:$B$48,2,FALSE())*VLOOKUP($F68,Setup!$A$52:$B$55,2,FALSE()),0.5)))</f>
        <v>0</v>
      </c>
      <c r="N68" s="232">
        <f>IF(IFERROR(INDEX(Overrides!$F$49:$L$288,MATCH($A68&amp;$G68,Overrides!$C$49:$C$288,0),6),"")&lt;&gt;"",IFERROR(INDEX(Overrides!$F$49:$L$288,MATCH($A68&amp;$G68,Overrides!$C$49:$C$288,0),6),""),IF(IFERROR(INDEX(Overrides!$D$6:$J$45,MATCH($F68&amp;$G68,Overrides!$C$6:$C$45,0),6),"")&lt;&gt;"",IFERROR(INDEX(Overrides!$D$6:$J$45,MATCH($F68&amp;$G68,Overrides!$C$6:$C$45,0),6),""),MROUND(VLOOKUP("P4",Setup!$A$30:$B$36,2,FALSE())*VLOOKUP($G68,Setup!$A$40:$B$48,2,FALSE())*VLOOKUP($F68,Setup!$A$52:$B$55,2,FALSE()),0.5)))</f>
        <v>0</v>
      </c>
      <c r="O68" s="232">
        <f>IF(IFERROR(INDEX(Overrides!$F$49:$L$288,MATCH($A68&amp;$G68,Overrides!$C$49:$C$288,0),7),"")&lt;&gt;"",IFERROR(INDEX(Overrides!$F$49:$L$288,MATCH($A68&amp;$G68,Overrides!$C$49:$C$288,0),7),""),IF(IFERROR(INDEX(Overrides!$D$6:$J$45,MATCH($F68&amp;$G68,Overrides!$C$6:$C$45,0),7),"")&lt;&gt;"",IFERROR(INDEX(Overrides!$D$6:$J$45,MATCH($F68&amp;$G68,Overrides!$C$6:$C$45,0),7),""),MROUND(VLOOKUP("P5",Setup!$A$30:$B$36,2,FALSE())*VLOOKUP($G68,Setup!$A$40:$B$48,2,FALSE())*VLOOKUP($F68,Setup!$A$52:$B$55,2,FALSE()),0.5)))</f>
        <v>0</v>
      </c>
      <c r="P68" s="233">
        <f>SUMIFS(Inventory!$F$2:$F$38,Inventory!$I$2:$I$38,"P1+",Inventory!$E$2:$E$38,"&lt;&gt;West")+IF(UPPER($H68)="YES",SUMIFS(Inventory!$F$2:$F$38,Inventory!$I$2:$I$38,"P1+",Inventory!$E$2:$E$38,"West"),0)</f>
        <v>68</v>
      </c>
      <c r="Q68" s="233">
        <f>SUMIFS(Inventory!$F$2:$F$38,Inventory!$I$2:$I$38,"P1",Inventory!$E$2:$E$38,"&lt;&gt;West")+IF(UPPER($H68)="YES",SUMIFS(Inventory!$F$2:$F$38,Inventory!$I$2:$I$38,"P1",Inventory!$E$2:$E$38,"West"),0)</f>
        <v>422</v>
      </c>
      <c r="R68" s="233">
        <f>SUMIFS(Inventory!$F$2:$F$38,Inventory!$I$2:$I$38,"P2+",Inventory!$E$2:$E$38,"&lt;&gt;West")+IF(UPPER($H68)="YES",SUMIFS(Inventory!$F$2:$F$38,Inventory!$I$2:$I$38,"P2+",Inventory!$E$2:$E$38,"West"),0)</f>
        <v>70</v>
      </c>
      <c r="S68" s="233">
        <f>SUMIFS(Inventory!$F$2:$F$38,Inventory!$I$2:$I$38,"P2",Inventory!$E$2:$E$38,"&lt;&gt;West")+IF(UPPER($H68)="YES",SUMIFS(Inventory!$F$2:$F$38,Inventory!$I$2:$I$38,"P2",Inventory!$E$2:$E$38,"West"),0)</f>
        <v>658</v>
      </c>
      <c r="T68" s="233">
        <f>SUMIFS(Inventory!$F$2:$F$38,Inventory!$I$2:$I$38,"P3",Inventory!$E$2:$E$38,"&lt;&gt;West")+IF(UPPER($H68)="YES",SUMIFS(Inventory!$F$2:$F$38,Inventory!$I$2:$I$38,"P3",Inventory!$E$2:$E$38,"West"),0)</f>
        <v>1120</v>
      </c>
      <c r="U68" s="233">
        <f>SUMIFS(Inventory!$F$2:$F$38,Inventory!$I$2:$I$38,"P4",Inventory!$E$2:$E$38,"&lt;&gt;West")+IF(UPPER($H68)="YES",SUMIFS(Inventory!$F$2:$F$38,Inventory!$I$2:$I$38,"P4",Inventory!$E$2:$E$38,"West"),0)</f>
        <v>746</v>
      </c>
      <c r="V68" s="233">
        <f>SUMIFS(Inventory!$F$2:$F$38,Inventory!$I$2:$I$38,"P5",Inventory!$E$2:$E$38,"&lt;&gt;West")+IF(UPPER($H68)="YES",SUMIFS(Inventory!$F$2:$F$38,Inventory!$I$2:$I$38,"P5",Inventory!$E$2:$E$38,"West"),0)</f>
        <v>922</v>
      </c>
      <c r="W68" s="233">
        <f t="shared" si="76"/>
        <v>4006</v>
      </c>
      <c r="X68" s="233">
        <f>IF(IFERROR(INDEX(Overrides!$F$292:$L$531,MATCH($A68&amp;$G68,Overrides!$C$292:$C$531,0),1),"")&lt;&gt;"",IFERROR(INDEX(Overrides!$F$292:$L$531,MATCH($A68&amp;$G68,Overrides!$C$292:$C$531,0),1),""),ROUND(P68*Setup!B$75*VLOOKUP($F68,Setup!$A$52:$C$55,3,FALSE()),0))</f>
        <v>0</v>
      </c>
      <c r="Y68" s="233">
        <f>IF(IFERROR(INDEX(Overrides!$F$292:$L$531,MATCH($A68&amp;$G68,Overrides!$C$292:$C$531,0),2),"")&lt;&gt;"",IFERROR(INDEX(Overrides!$F$292:$L$531,MATCH($A68&amp;$G68,Overrides!$C$292:$C$531,0),2),""),ROUND(Q68*Setup!C$75*VLOOKUP($F68,Setup!$A$52:$C$55,3,FALSE()),0))</f>
        <v>0</v>
      </c>
      <c r="Z68" s="233">
        <f>IF(IFERROR(INDEX(Overrides!$F$292:$L$531,MATCH($A68&amp;$G68,Overrides!$C$292:$C$531,0),3),"")&lt;&gt;"",IFERROR(INDEX(Overrides!$F$292:$L$531,MATCH($A68&amp;$G68,Overrides!$C$292:$C$531,0),3),""),ROUND(R68*Setup!D$75*VLOOKUP($F68,Setup!$A$52:$C$55,3,FALSE()),0))</f>
        <v>0</v>
      </c>
      <c r="AA68" s="233">
        <f>IF(IFERROR(INDEX(Overrides!$F$292:$L$531,MATCH($A68&amp;$G68,Overrides!$C$292:$C$531,0),4),"")&lt;&gt;"",IFERROR(INDEX(Overrides!$F$292:$L$531,MATCH($A68&amp;$G68,Overrides!$C$292:$C$531,0),4),""),ROUND(S68*Setup!E$75*VLOOKUP($F68,Setup!$A$52:$C$55,3,FALSE()),0))</f>
        <v>0</v>
      </c>
      <c r="AB68" s="233">
        <f>IF(IFERROR(INDEX(Overrides!$F$292:$L$531,MATCH($A68&amp;$G68,Overrides!$C$292:$C$531,0),5),"")&lt;&gt;"",IFERROR(INDEX(Overrides!$F$292:$L$531,MATCH($A68&amp;$G68,Overrides!$C$292:$C$531,0),5),""),ROUND(T68*Setup!F$75*VLOOKUP($F68,Setup!$A$52:$C$55,3,FALSE()),0))</f>
        <v>0</v>
      </c>
      <c r="AC68" s="233">
        <f>IF(IFERROR(INDEX(Overrides!$F$292:$L$531,MATCH($A68&amp;$G68,Overrides!$C$292:$C$531,0),6),"")&lt;&gt;"",IFERROR(INDEX(Overrides!$F$292:$L$531,MATCH($A68&amp;$G68,Overrides!$C$292:$C$531,0),6),""),ROUND(U68*Setup!G$75*VLOOKUP($F68,Setup!$A$52:$C$55,3,FALSE()),0))</f>
        <v>0</v>
      </c>
      <c r="AD68" s="233">
        <f>IF(IFERROR(INDEX(Overrides!$F$292:$L$531,MATCH($A68&amp;$G68,Overrides!$C$292:$C$531,0),7),"")&lt;&gt;"",IFERROR(INDEX(Overrides!$F$292:$L$531,MATCH($A68&amp;$G68,Overrides!$C$292:$C$531,0),7),""),ROUND(V68*Setup!H$75*VLOOKUP($F68,Setup!$A$52:$C$55,3,FALSE()),0))</f>
        <v>0</v>
      </c>
      <c r="AE68" s="233">
        <f t="shared" si="84"/>
        <v>0</v>
      </c>
      <c r="AF68" s="233">
        <f t="shared" si="85"/>
        <v>68</v>
      </c>
      <c r="AG68" s="233">
        <f t="shared" si="86"/>
        <v>422</v>
      </c>
      <c r="AH68" s="233">
        <f t="shared" si="87"/>
        <v>70</v>
      </c>
      <c r="AI68" s="233">
        <f t="shared" si="88"/>
        <v>658</v>
      </c>
      <c r="AJ68" s="233">
        <f t="shared" si="89"/>
        <v>1120</v>
      </c>
      <c r="AK68" s="233">
        <f t="shared" si="90"/>
        <v>746</v>
      </c>
      <c r="AL68" s="233">
        <f t="shared" si="91"/>
        <v>922</v>
      </c>
      <c r="AM68" s="233">
        <f t="shared" si="92"/>
        <v>3084</v>
      </c>
      <c r="AN68" s="234">
        <f t="shared" si="77"/>
        <v>0</v>
      </c>
      <c r="AO68" s="234">
        <f t="shared" si="78"/>
        <v>0</v>
      </c>
      <c r="AP68" s="234">
        <f t="shared" si="79"/>
        <v>0</v>
      </c>
      <c r="AQ68" s="234">
        <f t="shared" si="80"/>
        <v>0</v>
      </c>
      <c r="AR68" s="234">
        <f t="shared" si="81"/>
        <v>0</v>
      </c>
      <c r="AS68" s="234">
        <f t="shared" si="82"/>
        <v>0</v>
      </c>
      <c r="AT68" s="234">
        <f t="shared" si="83"/>
        <v>0</v>
      </c>
      <c r="AU68" s="234">
        <f t="shared" si="93"/>
        <v>0</v>
      </c>
      <c r="AV68" s="167" t="str">
        <f>Setup!I9</f>
        <v>Yes</v>
      </c>
      <c r="AW68" s="167" t="str">
        <f>Setup!J9</f>
        <v>Yes</v>
      </c>
    </row>
    <row r="69" spans="1:49" ht="15" customHeight="1" x14ac:dyDescent="0.3">
      <c r="A69" s="167">
        <f>Setup!A9</f>
        <v>7</v>
      </c>
      <c r="B69" s="230">
        <f>Setup!B9</f>
        <v>46193</v>
      </c>
      <c r="C69" s="167" t="str">
        <f>Setup!C9</f>
        <v>Saturday</v>
      </c>
      <c r="D69" s="167" t="str">
        <f>Setup!D9</f>
        <v>AV Alta FC</v>
      </c>
      <c r="E69" s="231">
        <f>Setup!E9</f>
        <v>0.79166666666666696</v>
      </c>
      <c r="F69" s="167" t="str">
        <f>Setup!F9</f>
        <v>B</v>
      </c>
      <c r="G69" s="167" t="s">
        <v>121</v>
      </c>
      <c r="H69" s="167" t="str">
        <f>Setup!H9</f>
        <v>Yes</v>
      </c>
      <c r="I69" s="232">
        <f>IF(IFERROR(INDEX(Overrides!$F$49:$L$288,MATCH($A69&amp;$G69,Overrides!$C$49:$C$288,0),1),"")&lt;&gt;"",IFERROR(INDEX(Overrides!$F$49:$L$288,MATCH($A69&amp;$G69,Overrides!$C$49:$C$288,0),1),""),IF(IFERROR(INDEX(Overrides!$D$6:$J$45,MATCH($F69&amp;$G69,Overrides!$C$6:$C$45,0),1),"")&lt;&gt;"",IFERROR(INDEX(Overrides!$D$6:$J$45,MATCH($F69&amp;$G69,Overrides!$C$6:$C$45,0),1),""),MROUND(VLOOKUP("P1+",Setup!$A$30:$B$36,2,FALSE())*VLOOKUP($G69,Setup!$A$40:$B$48,2,FALSE())*VLOOKUP($F69,Setup!$A$52:$B$55,2,FALSE()),0.5)))</f>
        <v>0</v>
      </c>
      <c r="J69" s="232">
        <f>IF(IFERROR(INDEX(Overrides!$F$49:$L$288,MATCH($A69&amp;$G69,Overrides!$C$49:$C$288,0),2),"")&lt;&gt;"",IFERROR(INDEX(Overrides!$F$49:$L$288,MATCH($A69&amp;$G69,Overrides!$C$49:$C$288,0),2),""),IF(IFERROR(INDEX(Overrides!$D$6:$J$45,MATCH($F69&amp;$G69,Overrides!$C$6:$C$45,0),2),"")&lt;&gt;"",IFERROR(INDEX(Overrides!$D$6:$J$45,MATCH($F69&amp;$G69,Overrides!$C$6:$C$45,0),2),""),MROUND(VLOOKUP("P1",Setup!$A$30:$B$36,2,FALSE())*VLOOKUP($G69,Setup!$A$40:$B$48,2,FALSE())*VLOOKUP($F69,Setup!$A$52:$B$55,2,FALSE()),0.5)))</f>
        <v>0</v>
      </c>
      <c r="K69" s="232">
        <f>IF(IFERROR(INDEX(Overrides!$F$49:$L$288,MATCH($A69&amp;$G69,Overrides!$C$49:$C$288,0),3),"")&lt;&gt;"",IFERROR(INDEX(Overrides!$F$49:$L$288,MATCH($A69&amp;$G69,Overrides!$C$49:$C$288,0),3),""),IF(IFERROR(INDEX(Overrides!$D$6:$J$45,MATCH($F69&amp;$G69,Overrides!$C$6:$C$45,0),3),"")&lt;&gt;"",IFERROR(INDEX(Overrides!$D$6:$J$45,MATCH($F69&amp;$G69,Overrides!$C$6:$C$45,0),3),""),MROUND(VLOOKUP("P2+",Setup!$A$30:$B$36,2,FALSE())*VLOOKUP($G69,Setup!$A$40:$B$48,2,FALSE())*VLOOKUP($F69,Setup!$A$52:$B$55,2,FALSE()),0.5)))</f>
        <v>0</v>
      </c>
      <c r="L69" s="232">
        <f>IF(IFERROR(INDEX(Overrides!$F$49:$L$288,MATCH($A69&amp;$G69,Overrides!$C$49:$C$288,0),4),"")&lt;&gt;"",IFERROR(INDEX(Overrides!$F$49:$L$288,MATCH($A69&amp;$G69,Overrides!$C$49:$C$288,0),4),""),IF(IFERROR(INDEX(Overrides!$D$6:$J$45,MATCH($F69&amp;$G69,Overrides!$C$6:$C$45,0),4),"")&lt;&gt;"",IFERROR(INDEX(Overrides!$D$6:$J$45,MATCH($F69&amp;$G69,Overrides!$C$6:$C$45,0),4),""),MROUND(VLOOKUP("P2",Setup!$A$30:$B$36,2,FALSE())*VLOOKUP($G69,Setup!$A$40:$B$48,2,FALSE())*VLOOKUP($F69,Setup!$A$52:$B$55,2,FALSE()),0.5)))</f>
        <v>0</v>
      </c>
      <c r="M69" s="232">
        <f>IF(IFERROR(INDEX(Overrides!$F$49:$L$288,MATCH($A69&amp;$G69,Overrides!$C$49:$C$288,0),5),"")&lt;&gt;"",IFERROR(INDEX(Overrides!$F$49:$L$288,MATCH($A69&amp;$G69,Overrides!$C$49:$C$288,0),5),""),IF(IFERROR(INDEX(Overrides!$D$6:$J$45,MATCH($F69&amp;$G69,Overrides!$C$6:$C$45,0),5),"")&lt;&gt;"",IFERROR(INDEX(Overrides!$D$6:$J$45,MATCH($F69&amp;$G69,Overrides!$C$6:$C$45,0),5),""),MROUND(VLOOKUP("P3",Setup!$A$30:$B$36,2,FALSE())*VLOOKUP($G69,Setup!$A$40:$B$48,2,FALSE())*VLOOKUP($F69,Setup!$A$52:$B$55,2,FALSE()),0.5)))</f>
        <v>0</v>
      </c>
      <c r="N69" s="232">
        <f>IF(IFERROR(INDEX(Overrides!$F$49:$L$288,MATCH($A69&amp;$G69,Overrides!$C$49:$C$288,0),6),"")&lt;&gt;"",IFERROR(INDEX(Overrides!$F$49:$L$288,MATCH($A69&amp;$G69,Overrides!$C$49:$C$288,0),6),""),IF(IFERROR(INDEX(Overrides!$D$6:$J$45,MATCH($F69&amp;$G69,Overrides!$C$6:$C$45,0),6),"")&lt;&gt;"",IFERROR(INDEX(Overrides!$D$6:$J$45,MATCH($F69&amp;$G69,Overrides!$C$6:$C$45,0),6),""),MROUND(VLOOKUP("P4",Setup!$A$30:$B$36,2,FALSE())*VLOOKUP($G69,Setup!$A$40:$B$48,2,FALSE())*VLOOKUP($F69,Setup!$A$52:$B$55,2,FALSE()),0.5)))</f>
        <v>0</v>
      </c>
      <c r="O69" s="232">
        <f>IF(IFERROR(INDEX(Overrides!$F$49:$L$288,MATCH($A69&amp;$G69,Overrides!$C$49:$C$288,0),7),"")&lt;&gt;"",IFERROR(INDEX(Overrides!$F$49:$L$288,MATCH($A69&amp;$G69,Overrides!$C$49:$C$288,0),7),""),IF(IFERROR(INDEX(Overrides!$D$6:$J$45,MATCH($F69&amp;$G69,Overrides!$C$6:$C$45,0),7),"")&lt;&gt;"",IFERROR(INDEX(Overrides!$D$6:$J$45,MATCH($F69&amp;$G69,Overrides!$C$6:$C$45,0),7),""),MROUND(VLOOKUP("P5",Setup!$A$30:$B$36,2,FALSE())*VLOOKUP($G69,Setup!$A$40:$B$48,2,FALSE())*VLOOKUP($F69,Setup!$A$52:$B$55,2,FALSE()),0.5)))</f>
        <v>0</v>
      </c>
      <c r="P69" s="233">
        <f>SUMIFS(Inventory!$F$2:$F$38,Inventory!$I$2:$I$38,"P1+",Inventory!$E$2:$E$38,"&lt;&gt;West")+IF(UPPER($H69)="YES",SUMIFS(Inventory!$F$2:$F$38,Inventory!$I$2:$I$38,"P1+",Inventory!$E$2:$E$38,"West"),0)</f>
        <v>68</v>
      </c>
      <c r="Q69" s="233">
        <f>SUMIFS(Inventory!$F$2:$F$38,Inventory!$I$2:$I$38,"P1",Inventory!$E$2:$E$38,"&lt;&gt;West")+IF(UPPER($H69)="YES",SUMIFS(Inventory!$F$2:$F$38,Inventory!$I$2:$I$38,"P1",Inventory!$E$2:$E$38,"West"),0)</f>
        <v>422</v>
      </c>
      <c r="R69" s="233">
        <f>SUMIFS(Inventory!$F$2:$F$38,Inventory!$I$2:$I$38,"P2+",Inventory!$E$2:$E$38,"&lt;&gt;West")+IF(UPPER($H69)="YES",SUMIFS(Inventory!$F$2:$F$38,Inventory!$I$2:$I$38,"P2+",Inventory!$E$2:$E$38,"West"),0)</f>
        <v>70</v>
      </c>
      <c r="S69" s="233">
        <f>SUMIFS(Inventory!$F$2:$F$38,Inventory!$I$2:$I$38,"P2",Inventory!$E$2:$E$38,"&lt;&gt;West")+IF(UPPER($H69)="YES",SUMIFS(Inventory!$F$2:$F$38,Inventory!$I$2:$I$38,"P2",Inventory!$E$2:$E$38,"West"),0)</f>
        <v>658</v>
      </c>
      <c r="T69" s="233">
        <f>SUMIFS(Inventory!$F$2:$F$38,Inventory!$I$2:$I$38,"P3",Inventory!$E$2:$E$38,"&lt;&gt;West")+IF(UPPER($H69)="YES",SUMIFS(Inventory!$F$2:$F$38,Inventory!$I$2:$I$38,"P3",Inventory!$E$2:$E$38,"West"),0)</f>
        <v>1120</v>
      </c>
      <c r="U69" s="233">
        <f>SUMIFS(Inventory!$F$2:$F$38,Inventory!$I$2:$I$38,"P4",Inventory!$E$2:$E$38,"&lt;&gt;West")+IF(UPPER($H69)="YES",SUMIFS(Inventory!$F$2:$F$38,Inventory!$I$2:$I$38,"P4",Inventory!$E$2:$E$38,"West"),0)</f>
        <v>746</v>
      </c>
      <c r="V69" s="233">
        <f>SUMIFS(Inventory!$F$2:$F$38,Inventory!$I$2:$I$38,"P5",Inventory!$E$2:$E$38,"&lt;&gt;West")+IF(UPPER($H69)="YES",SUMIFS(Inventory!$F$2:$F$38,Inventory!$I$2:$I$38,"P5",Inventory!$E$2:$E$38,"West"),0)</f>
        <v>922</v>
      </c>
      <c r="W69" s="233">
        <f t="shared" si="76"/>
        <v>4006</v>
      </c>
      <c r="X69" s="233">
        <f>IF(IFERROR(INDEX(Overrides!$F$292:$L$531,MATCH($A69&amp;$G69,Overrides!$C$292:$C$531,0),1),"")&lt;&gt;"",IFERROR(INDEX(Overrides!$F$292:$L$531,MATCH($A69&amp;$G69,Overrides!$C$292:$C$531,0),1),""),ROUND(P69*Setup!B$76*VLOOKUP($F69,Setup!$A$52:$C$55,3,FALSE()),0))</f>
        <v>0</v>
      </c>
      <c r="Y69" s="233">
        <f>IF(IFERROR(INDEX(Overrides!$F$292:$L$531,MATCH($A69&amp;$G69,Overrides!$C$292:$C$531,0),2),"")&lt;&gt;"",IFERROR(INDEX(Overrides!$F$292:$L$531,MATCH($A69&amp;$G69,Overrides!$C$292:$C$531,0),2),""),ROUND(Q69*Setup!C$76*VLOOKUP($F69,Setup!$A$52:$C$55,3,FALSE()),0))</f>
        <v>0</v>
      </c>
      <c r="Z69" s="233">
        <f>IF(IFERROR(INDEX(Overrides!$F$292:$L$531,MATCH($A69&amp;$G69,Overrides!$C$292:$C$531,0),3),"")&lt;&gt;"",IFERROR(INDEX(Overrides!$F$292:$L$531,MATCH($A69&amp;$G69,Overrides!$C$292:$C$531,0),3),""),ROUND(R69*Setup!D$76*VLOOKUP($F69,Setup!$A$52:$C$55,3,FALSE()),0))</f>
        <v>0</v>
      </c>
      <c r="AA69" s="233">
        <f>IF(IFERROR(INDEX(Overrides!$F$292:$L$531,MATCH($A69&amp;$G69,Overrides!$C$292:$C$531,0),4),"")&lt;&gt;"",IFERROR(INDEX(Overrides!$F$292:$L$531,MATCH($A69&amp;$G69,Overrides!$C$292:$C$531,0),4),""),ROUND(S69*Setup!E$76*VLOOKUP($F69,Setup!$A$52:$C$55,3,FALSE()),0))</f>
        <v>0</v>
      </c>
      <c r="AB69" s="233">
        <f>IF(IFERROR(INDEX(Overrides!$F$292:$L$531,MATCH($A69&amp;$G69,Overrides!$C$292:$C$531,0),5),"")&lt;&gt;"",IFERROR(INDEX(Overrides!$F$292:$L$531,MATCH($A69&amp;$G69,Overrides!$C$292:$C$531,0),5),""),ROUND(T69*Setup!F$76*VLOOKUP($F69,Setup!$A$52:$C$55,3,FALSE()),0))</f>
        <v>0</v>
      </c>
      <c r="AC69" s="233">
        <f>IF(IFERROR(INDEX(Overrides!$F$292:$L$531,MATCH($A69&amp;$G69,Overrides!$C$292:$C$531,0),6),"")&lt;&gt;"",IFERROR(INDEX(Overrides!$F$292:$L$531,MATCH($A69&amp;$G69,Overrides!$C$292:$C$531,0),6),""),ROUND(U69*Setup!G$76*VLOOKUP($F69,Setup!$A$52:$C$55,3,FALSE()),0))</f>
        <v>0</v>
      </c>
      <c r="AD69" s="233">
        <f>IF(IFERROR(INDEX(Overrides!$F$292:$L$531,MATCH($A69&amp;$G69,Overrides!$C$292:$C$531,0),7),"")&lt;&gt;"",IFERROR(INDEX(Overrides!$F$292:$L$531,MATCH($A69&amp;$G69,Overrides!$C$292:$C$531,0),7),""),ROUND(V69*Setup!H$76*VLOOKUP($F69,Setup!$A$52:$C$55,3,FALSE()),0))</f>
        <v>0</v>
      </c>
      <c r="AE69" s="233">
        <f t="shared" si="84"/>
        <v>0</v>
      </c>
      <c r="AF69" s="233">
        <f t="shared" si="85"/>
        <v>68</v>
      </c>
      <c r="AG69" s="233">
        <f t="shared" si="86"/>
        <v>422</v>
      </c>
      <c r="AH69" s="233">
        <f t="shared" si="87"/>
        <v>70</v>
      </c>
      <c r="AI69" s="233">
        <f t="shared" si="88"/>
        <v>658</v>
      </c>
      <c r="AJ69" s="233">
        <f t="shared" si="89"/>
        <v>1120</v>
      </c>
      <c r="AK69" s="233">
        <f t="shared" si="90"/>
        <v>746</v>
      </c>
      <c r="AL69" s="233">
        <f t="shared" si="91"/>
        <v>922</v>
      </c>
      <c r="AM69" s="233">
        <f t="shared" si="92"/>
        <v>3084</v>
      </c>
      <c r="AN69" s="234">
        <f t="shared" si="77"/>
        <v>0</v>
      </c>
      <c r="AO69" s="234">
        <f t="shared" si="78"/>
        <v>0</v>
      </c>
      <c r="AP69" s="234">
        <f t="shared" si="79"/>
        <v>0</v>
      </c>
      <c r="AQ69" s="234">
        <f t="shared" si="80"/>
        <v>0</v>
      </c>
      <c r="AR69" s="234">
        <f t="shared" si="81"/>
        <v>0</v>
      </c>
      <c r="AS69" s="234">
        <f t="shared" si="82"/>
        <v>0</v>
      </c>
      <c r="AT69" s="234">
        <f t="shared" si="83"/>
        <v>0</v>
      </c>
      <c r="AU69" s="234">
        <f t="shared" si="93"/>
        <v>0</v>
      </c>
      <c r="AV69" s="167" t="str">
        <f>Setup!I9</f>
        <v>Yes</v>
      </c>
      <c r="AW69" s="167" t="str">
        <f>Setup!J9</f>
        <v>Yes</v>
      </c>
    </row>
    <row r="70" spans="1:49" ht="15" customHeight="1" x14ac:dyDescent="0.3">
      <c r="A70" s="167">
        <f>Setup!A9</f>
        <v>7</v>
      </c>
      <c r="B70" s="230">
        <f>Setup!B9</f>
        <v>46193</v>
      </c>
      <c r="C70" s="167" t="str">
        <f>Setup!C9</f>
        <v>Saturday</v>
      </c>
      <c r="D70" s="167" t="str">
        <f>Setup!D9</f>
        <v>AV Alta FC</v>
      </c>
      <c r="E70" s="231">
        <f>Setup!E9</f>
        <v>0.79166666666666696</v>
      </c>
      <c r="F70" s="167" t="str">
        <f>Setup!F9</f>
        <v>B</v>
      </c>
      <c r="G70" s="167" t="s">
        <v>123</v>
      </c>
      <c r="H70" s="167" t="str">
        <f>Setup!H9</f>
        <v>Yes</v>
      </c>
      <c r="I70" s="232">
        <f>IF(IFERROR(INDEX(Overrides!$F$49:$L$288,MATCH($A70&amp;$G70,Overrides!$C$49:$C$288,0),1),"")&lt;&gt;"",IFERROR(INDEX(Overrides!$F$49:$L$288,MATCH($A70&amp;$G70,Overrides!$C$49:$C$288,0),1),""),IF(IFERROR(INDEX(Overrides!$D$6:$J$45,MATCH($F70&amp;$G70,Overrides!$C$6:$C$45,0),1),"")&lt;&gt;"",IFERROR(INDEX(Overrides!$D$6:$J$45,MATCH($F70&amp;$G70,Overrides!$C$6:$C$45,0),1),""),MROUND(VLOOKUP("P1+",Setup!$A$30:$B$36,2,FALSE())*VLOOKUP($G70,Setup!$A$40:$B$48,2,FALSE())*VLOOKUP($F70,Setup!$A$52:$B$55,2,FALSE()),0.5)))</f>
        <v>0</v>
      </c>
      <c r="J70" s="232">
        <f>IF(IFERROR(INDEX(Overrides!$F$49:$L$288,MATCH($A70&amp;$G70,Overrides!$C$49:$C$288,0),2),"")&lt;&gt;"",IFERROR(INDEX(Overrides!$F$49:$L$288,MATCH($A70&amp;$G70,Overrides!$C$49:$C$288,0),2),""),IF(IFERROR(INDEX(Overrides!$D$6:$J$45,MATCH($F70&amp;$G70,Overrides!$C$6:$C$45,0),2),"")&lt;&gt;"",IFERROR(INDEX(Overrides!$D$6:$J$45,MATCH($F70&amp;$G70,Overrides!$C$6:$C$45,0),2),""),MROUND(VLOOKUP("P1",Setup!$A$30:$B$36,2,FALSE())*VLOOKUP($G70,Setup!$A$40:$B$48,2,FALSE())*VLOOKUP($F70,Setup!$A$52:$B$55,2,FALSE()),0.5)))</f>
        <v>0</v>
      </c>
      <c r="K70" s="232">
        <f>IF(IFERROR(INDEX(Overrides!$F$49:$L$288,MATCH($A70&amp;$G70,Overrides!$C$49:$C$288,0),3),"")&lt;&gt;"",IFERROR(INDEX(Overrides!$F$49:$L$288,MATCH($A70&amp;$G70,Overrides!$C$49:$C$288,0),3),""),IF(IFERROR(INDEX(Overrides!$D$6:$J$45,MATCH($F70&amp;$G70,Overrides!$C$6:$C$45,0),3),"")&lt;&gt;"",IFERROR(INDEX(Overrides!$D$6:$J$45,MATCH($F70&amp;$G70,Overrides!$C$6:$C$45,0),3),""),MROUND(VLOOKUP("P2+",Setup!$A$30:$B$36,2,FALSE())*VLOOKUP($G70,Setup!$A$40:$B$48,2,FALSE())*VLOOKUP($F70,Setup!$A$52:$B$55,2,FALSE()),0.5)))</f>
        <v>0</v>
      </c>
      <c r="L70" s="232">
        <f>IF(IFERROR(INDEX(Overrides!$F$49:$L$288,MATCH($A70&amp;$G70,Overrides!$C$49:$C$288,0),4),"")&lt;&gt;"",IFERROR(INDEX(Overrides!$F$49:$L$288,MATCH($A70&amp;$G70,Overrides!$C$49:$C$288,0),4),""),IF(IFERROR(INDEX(Overrides!$D$6:$J$45,MATCH($F70&amp;$G70,Overrides!$C$6:$C$45,0),4),"")&lt;&gt;"",IFERROR(INDEX(Overrides!$D$6:$J$45,MATCH($F70&amp;$G70,Overrides!$C$6:$C$45,0),4),""),MROUND(VLOOKUP("P2",Setup!$A$30:$B$36,2,FALSE())*VLOOKUP($G70,Setup!$A$40:$B$48,2,FALSE())*VLOOKUP($F70,Setup!$A$52:$B$55,2,FALSE()),0.5)))</f>
        <v>0</v>
      </c>
      <c r="M70" s="232">
        <f>IF(IFERROR(INDEX(Overrides!$F$49:$L$288,MATCH($A70&amp;$G70,Overrides!$C$49:$C$288,0),5),"")&lt;&gt;"",IFERROR(INDEX(Overrides!$F$49:$L$288,MATCH($A70&amp;$G70,Overrides!$C$49:$C$288,0),5),""),IF(IFERROR(INDEX(Overrides!$D$6:$J$45,MATCH($F70&amp;$G70,Overrides!$C$6:$C$45,0),5),"")&lt;&gt;"",IFERROR(INDEX(Overrides!$D$6:$J$45,MATCH($F70&amp;$G70,Overrides!$C$6:$C$45,0),5),""),MROUND(VLOOKUP("P3",Setup!$A$30:$B$36,2,FALSE())*VLOOKUP($G70,Setup!$A$40:$B$48,2,FALSE())*VLOOKUP($F70,Setup!$A$52:$B$55,2,FALSE()),0.5)))</f>
        <v>0</v>
      </c>
      <c r="N70" s="232">
        <f>IF(IFERROR(INDEX(Overrides!$F$49:$L$288,MATCH($A70&amp;$G70,Overrides!$C$49:$C$288,0),6),"")&lt;&gt;"",IFERROR(INDEX(Overrides!$F$49:$L$288,MATCH($A70&amp;$G70,Overrides!$C$49:$C$288,0),6),""),IF(IFERROR(INDEX(Overrides!$D$6:$J$45,MATCH($F70&amp;$G70,Overrides!$C$6:$C$45,0),6),"")&lt;&gt;"",IFERROR(INDEX(Overrides!$D$6:$J$45,MATCH($F70&amp;$G70,Overrides!$C$6:$C$45,0),6),""),MROUND(VLOOKUP("P4",Setup!$A$30:$B$36,2,FALSE())*VLOOKUP($G70,Setup!$A$40:$B$48,2,FALSE())*VLOOKUP($F70,Setup!$A$52:$B$55,2,FALSE()),0.5)))</f>
        <v>0</v>
      </c>
      <c r="O70" s="232">
        <f>IF(IFERROR(INDEX(Overrides!$F$49:$L$288,MATCH($A70&amp;$G70,Overrides!$C$49:$C$288,0),7),"")&lt;&gt;"",IFERROR(INDEX(Overrides!$F$49:$L$288,MATCH($A70&amp;$G70,Overrides!$C$49:$C$288,0),7),""),IF(IFERROR(INDEX(Overrides!$D$6:$J$45,MATCH($F70&amp;$G70,Overrides!$C$6:$C$45,0),7),"")&lt;&gt;"",IFERROR(INDEX(Overrides!$D$6:$J$45,MATCH($F70&amp;$G70,Overrides!$C$6:$C$45,0),7),""),MROUND(VLOOKUP("P5",Setup!$A$30:$B$36,2,FALSE())*VLOOKUP($G70,Setup!$A$40:$B$48,2,FALSE())*VLOOKUP($F70,Setup!$A$52:$B$55,2,FALSE()),0.5)))</f>
        <v>0</v>
      </c>
      <c r="P70" s="233">
        <f>SUMIFS(Inventory!$F$2:$F$38,Inventory!$I$2:$I$38,"P1+",Inventory!$E$2:$E$38,"&lt;&gt;West")+IF(UPPER($H70)="YES",SUMIFS(Inventory!$F$2:$F$38,Inventory!$I$2:$I$38,"P1+",Inventory!$E$2:$E$38,"West"),0)</f>
        <v>68</v>
      </c>
      <c r="Q70" s="233">
        <f>SUMIFS(Inventory!$F$2:$F$38,Inventory!$I$2:$I$38,"P1",Inventory!$E$2:$E$38,"&lt;&gt;West")+IF(UPPER($H70)="YES",SUMIFS(Inventory!$F$2:$F$38,Inventory!$I$2:$I$38,"P1",Inventory!$E$2:$E$38,"West"),0)</f>
        <v>422</v>
      </c>
      <c r="R70" s="233">
        <f>SUMIFS(Inventory!$F$2:$F$38,Inventory!$I$2:$I$38,"P2+",Inventory!$E$2:$E$38,"&lt;&gt;West")+IF(UPPER($H70)="YES",SUMIFS(Inventory!$F$2:$F$38,Inventory!$I$2:$I$38,"P2+",Inventory!$E$2:$E$38,"West"),0)</f>
        <v>70</v>
      </c>
      <c r="S70" s="233">
        <f>SUMIFS(Inventory!$F$2:$F$38,Inventory!$I$2:$I$38,"P2",Inventory!$E$2:$E$38,"&lt;&gt;West")+IF(UPPER($H70)="YES",SUMIFS(Inventory!$F$2:$F$38,Inventory!$I$2:$I$38,"P2",Inventory!$E$2:$E$38,"West"),0)</f>
        <v>658</v>
      </c>
      <c r="T70" s="233">
        <f>SUMIFS(Inventory!$F$2:$F$38,Inventory!$I$2:$I$38,"P3",Inventory!$E$2:$E$38,"&lt;&gt;West")+IF(UPPER($H70)="YES",SUMIFS(Inventory!$F$2:$F$38,Inventory!$I$2:$I$38,"P3",Inventory!$E$2:$E$38,"West"),0)</f>
        <v>1120</v>
      </c>
      <c r="U70" s="233">
        <f>SUMIFS(Inventory!$F$2:$F$38,Inventory!$I$2:$I$38,"P4",Inventory!$E$2:$E$38,"&lt;&gt;West")+IF(UPPER($H70)="YES",SUMIFS(Inventory!$F$2:$F$38,Inventory!$I$2:$I$38,"P4",Inventory!$E$2:$E$38,"West"),0)</f>
        <v>746</v>
      </c>
      <c r="V70" s="233">
        <f>SUMIFS(Inventory!$F$2:$F$38,Inventory!$I$2:$I$38,"P5",Inventory!$E$2:$E$38,"&lt;&gt;West")+IF(UPPER($H70)="YES",SUMIFS(Inventory!$F$2:$F$38,Inventory!$I$2:$I$38,"P5",Inventory!$E$2:$E$38,"West"),0)</f>
        <v>922</v>
      </c>
      <c r="W70" s="233">
        <f t="shared" si="76"/>
        <v>4006</v>
      </c>
      <c r="X70" s="233">
        <f>IF(IFERROR(INDEX(Overrides!$F$292:$L$531,MATCH($A70&amp;$G70,Overrides!$C$292:$C$531,0),1),"")&lt;&gt;"",IFERROR(INDEX(Overrides!$F$292:$L$531,MATCH($A70&amp;$G70,Overrides!$C$292:$C$531,0),1),""),ROUND(P70*Setup!B$77*VLOOKUP($F70,Setup!$A$52:$C$55,3,FALSE()),0))</f>
        <v>0</v>
      </c>
      <c r="Y70" s="233">
        <f>IF(IFERROR(INDEX(Overrides!$F$292:$L$531,MATCH($A70&amp;$G70,Overrides!$C$292:$C$531,0),2),"")&lt;&gt;"",IFERROR(INDEX(Overrides!$F$292:$L$531,MATCH($A70&amp;$G70,Overrides!$C$292:$C$531,0),2),""),ROUND(Q70*Setup!C$77*VLOOKUP($F70,Setup!$A$52:$C$55,3,FALSE()),0))</f>
        <v>0</v>
      </c>
      <c r="Z70" s="233">
        <f>IF(IFERROR(INDEX(Overrides!$F$292:$L$531,MATCH($A70&amp;$G70,Overrides!$C$292:$C$531,0),3),"")&lt;&gt;"",IFERROR(INDEX(Overrides!$F$292:$L$531,MATCH($A70&amp;$G70,Overrides!$C$292:$C$531,0),3),""),ROUND(R70*Setup!D$77*VLOOKUP($F70,Setup!$A$52:$C$55,3,FALSE()),0))</f>
        <v>0</v>
      </c>
      <c r="AA70" s="233">
        <f>IF(IFERROR(INDEX(Overrides!$F$292:$L$531,MATCH($A70&amp;$G70,Overrides!$C$292:$C$531,0),4),"")&lt;&gt;"",IFERROR(INDEX(Overrides!$F$292:$L$531,MATCH($A70&amp;$G70,Overrides!$C$292:$C$531,0),4),""),ROUND(S70*Setup!E$77*VLOOKUP($F70,Setup!$A$52:$C$55,3,FALSE()),0))</f>
        <v>0</v>
      </c>
      <c r="AB70" s="233">
        <f>IF(IFERROR(INDEX(Overrides!$F$292:$L$531,MATCH($A70&amp;$G70,Overrides!$C$292:$C$531,0),5),"")&lt;&gt;"",IFERROR(INDEX(Overrides!$F$292:$L$531,MATCH($A70&amp;$G70,Overrides!$C$292:$C$531,0),5),""),ROUND(T70*Setup!F$77*VLOOKUP($F70,Setup!$A$52:$C$55,3,FALSE()),0))</f>
        <v>0</v>
      </c>
      <c r="AC70" s="233">
        <f>IF(IFERROR(INDEX(Overrides!$F$292:$L$531,MATCH($A70&amp;$G70,Overrides!$C$292:$C$531,0),6),"")&lt;&gt;"",IFERROR(INDEX(Overrides!$F$292:$L$531,MATCH($A70&amp;$G70,Overrides!$C$292:$C$531,0),6),""),ROUND(U70*Setup!G$77*VLOOKUP($F70,Setup!$A$52:$C$55,3,FALSE()),0))</f>
        <v>0</v>
      </c>
      <c r="AD70" s="233">
        <f>IF(IFERROR(INDEX(Overrides!$F$292:$L$531,MATCH($A70&amp;$G70,Overrides!$C$292:$C$531,0),7),"")&lt;&gt;"",IFERROR(INDEX(Overrides!$F$292:$L$531,MATCH($A70&amp;$G70,Overrides!$C$292:$C$531,0),7),""),ROUND(V70*Setup!H$77*VLOOKUP($F70,Setup!$A$52:$C$55,3,FALSE()),0))</f>
        <v>0</v>
      </c>
      <c r="AE70" s="233">
        <f t="shared" si="84"/>
        <v>0</v>
      </c>
      <c r="AF70" s="233">
        <f t="shared" si="85"/>
        <v>68</v>
      </c>
      <c r="AG70" s="233">
        <f t="shared" si="86"/>
        <v>422</v>
      </c>
      <c r="AH70" s="233">
        <f t="shared" si="87"/>
        <v>70</v>
      </c>
      <c r="AI70" s="233">
        <f t="shared" si="88"/>
        <v>658</v>
      </c>
      <c r="AJ70" s="233">
        <f t="shared" si="89"/>
        <v>1120</v>
      </c>
      <c r="AK70" s="233">
        <f t="shared" si="90"/>
        <v>746</v>
      </c>
      <c r="AL70" s="233">
        <f t="shared" si="91"/>
        <v>922</v>
      </c>
      <c r="AM70" s="233">
        <f t="shared" si="92"/>
        <v>3084</v>
      </c>
      <c r="AN70" s="234">
        <f t="shared" si="77"/>
        <v>0</v>
      </c>
      <c r="AO70" s="234">
        <f t="shared" si="78"/>
        <v>0</v>
      </c>
      <c r="AP70" s="234">
        <f t="shared" si="79"/>
        <v>0</v>
      </c>
      <c r="AQ70" s="234">
        <f t="shared" si="80"/>
        <v>0</v>
      </c>
      <c r="AR70" s="234">
        <f t="shared" si="81"/>
        <v>0</v>
      </c>
      <c r="AS70" s="234">
        <f t="shared" si="82"/>
        <v>0</v>
      </c>
      <c r="AT70" s="234">
        <f t="shared" si="83"/>
        <v>0</v>
      </c>
      <c r="AU70" s="234">
        <f t="shared" si="93"/>
        <v>0</v>
      </c>
      <c r="AV70" s="167" t="str">
        <f>Setup!I9</f>
        <v>Yes</v>
      </c>
      <c r="AW70" s="167" t="str">
        <f>Setup!J9</f>
        <v>Yes</v>
      </c>
    </row>
    <row r="71" spans="1:49" ht="15" customHeight="1" x14ac:dyDescent="0.3">
      <c r="A71" s="167">
        <f>Setup!A9</f>
        <v>7</v>
      </c>
      <c r="B71" s="230">
        <f>Setup!B9</f>
        <v>46193</v>
      </c>
      <c r="C71" s="167" t="str">
        <f>Setup!C9</f>
        <v>Saturday</v>
      </c>
      <c r="D71" s="167" t="str">
        <f>Setup!D9</f>
        <v>AV Alta FC</v>
      </c>
      <c r="E71" s="231">
        <f>Setup!E9</f>
        <v>0.79166666666666696</v>
      </c>
      <c r="F71" s="167" t="str">
        <f>Setup!F9</f>
        <v>B</v>
      </c>
      <c r="G71" s="167" t="s">
        <v>125</v>
      </c>
      <c r="H71" s="167" t="str">
        <f>Setup!H9</f>
        <v>Yes</v>
      </c>
      <c r="I71" s="232">
        <f>IF(IFERROR(INDEX(Overrides!$F$49:$L$288,MATCH($A71&amp;$G71,Overrides!$C$49:$C$288,0),1),"")&lt;&gt;"",IFERROR(INDEX(Overrides!$F$49:$L$288,MATCH($A71&amp;$G71,Overrides!$C$49:$C$288,0),1),""),IF(IFERROR(INDEX(Overrides!$D$6:$J$45,MATCH($F71&amp;$G71,Overrides!$C$6:$C$45,0),1),"")&lt;&gt;"",IFERROR(INDEX(Overrides!$D$6:$J$45,MATCH($F71&amp;$G71,Overrides!$C$6:$C$45,0),1),""),MROUND(VLOOKUP("P1+",Setup!$A$30:$B$36,2,FALSE())*VLOOKUP($G71,Setup!$A$40:$B$48,2,FALSE())*VLOOKUP($F71,Setup!$A$52:$B$55,2,FALSE()),0.5)))</f>
        <v>0</v>
      </c>
      <c r="J71" s="232">
        <f>IF(IFERROR(INDEX(Overrides!$F$49:$L$288,MATCH($A71&amp;$G71,Overrides!$C$49:$C$288,0),2),"")&lt;&gt;"",IFERROR(INDEX(Overrides!$F$49:$L$288,MATCH($A71&amp;$G71,Overrides!$C$49:$C$288,0),2),""),IF(IFERROR(INDEX(Overrides!$D$6:$J$45,MATCH($F71&amp;$G71,Overrides!$C$6:$C$45,0),2),"")&lt;&gt;"",IFERROR(INDEX(Overrides!$D$6:$J$45,MATCH($F71&amp;$G71,Overrides!$C$6:$C$45,0),2),""),MROUND(VLOOKUP("P1",Setup!$A$30:$B$36,2,FALSE())*VLOOKUP($G71,Setup!$A$40:$B$48,2,FALSE())*VLOOKUP($F71,Setup!$A$52:$B$55,2,FALSE()),0.5)))</f>
        <v>0</v>
      </c>
      <c r="K71" s="232">
        <f>IF(IFERROR(INDEX(Overrides!$F$49:$L$288,MATCH($A71&amp;$G71,Overrides!$C$49:$C$288,0),3),"")&lt;&gt;"",IFERROR(INDEX(Overrides!$F$49:$L$288,MATCH($A71&amp;$G71,Overrides!$C$49:$C$288,0),3),""),IF(IFERROR(INDEX(Overrides!$D$6:$J$45,MATCH($F71&amp;$G71,Overrides!$C$6:$C$45,0),3),"")&lt;&gt;"",IFERROR(INDEX(Overrides!$D$6:$J$45,MATCH($F71&amp;$G71,Overrides!$C$6:$C$45,0),3),""),MROUND(VLOOKUP("P2+",Setup!$A$30:$B$36,2,FALSE())*VLOOKUP($G71,Setup!$A$40:$B$48,2,FALSE())*VLOOKUP($F71,Setup!$A$52:$B$55,2,FALSE()),0.5)))</f>
        <v>0</v>
      </c>
      <c r="L71" s="232">
        <f>IF(IFERROR(INDEX(Overrides!$F$49:$L$288,MATCH($A71&amp;$G71,Overrides!$C$49:$C$288,0),4),"")&lt;&gt;"",IFERROR(INDEX(Overrides!$F$49:$L$288,MATCH($A71&amp;$G71,Overrides!$C$49:$C$288,0),4),""),IF(IFERROR(INDEX(Overrides!$D$6:$J$45,MATCH($F71&amp;$G71,Overrides!$C$6:$C$45,0),4),"")&lt;&gt;"",IFERROR(INDEX(Overrides!$D$6:$J$45,MATCH($F71&amp;$G71,Overrides!$C$6:$C$45,0),4),""),MROUND(VLOOKUP("P2",Setup!$A$30:$B$36,2,FALSE())*VLOOKUP($G71,Setup!$A$40:$B$48,2,FALSE())*VLOOKUP($F71,Setup!$A$52:$B$55,2,FALSE()),0.5)))</f>
        <v>0</v>
      </c>
      <c r="M71" s="232">
        <f>IF(IFERROR(INDEX(Overrides!$F$49:$L$288,MATCH($A71&amp;$G71,Overrides!$C$49:$C$288,0),5),"")&lt;&gt;"",IFERROR(INDEX(Overrides!$F$49:$L$288,MATCH($A71&amp;$G71,Overrides!$C$49:$C$288,0),5),""),IF(IFERROR(INDEX(Overrides!$D$6:$J$45,MATCH($F71&amp;$G71,Overrides!$C$6:$C$45,0),5),"")&lt;&gt;"",IFERROR(INDEX(Overrides!$D$6:$J$45,MATCH($F71&amp;$G71,Overrides!$C$6:$C$45,0),5),""),MROUND(VLOOKUP("P3",Setup!$A$30:$B$36,2,FALSE())*VLOOKUP($G71,Setup!$A$40:$B$48,2,FALSE())*VLOOKUP($F71,Setup!$A$52:$B$55,2,FALSE()),0.5)))</f>
        <v>0</v>
      </c>
      <c r="N71" s="232">
        <f>IF(IFERROR(INDEX(Overrides!$F$49:$L$288,MATCH($A71&amp;$G71,Overrides!$C$49:$C$288,0),6),"")&lt;&gt;"",IFERROR(INDEX(Overrides!$F$49:$L$288,MATCH($A71&amp;$G71,Overrides!$C$49:$C$288,0),6),""),IF(IFERROR(INDEX(Overrides!$D$6:$J$45,MATCH($F71&amp;$G71,Overrides!$C$6:$C$45,0),6),"")&lt;&gt;"",IFERROR(INDEX(Overrides!$D$6:$J$45,MATCH($F71&amp;$G71,Overrides!$C$6:$C$45,0),6),""),MROUND(VLOOKUP("P4",Setup!$A$30:$B$36,2,FALSE())*VLOOKUP($G71,Setup!$A$40:$B$48,2,FALSE())*VLOOKUP($F71,Setup!$A$52:$B$55,2,FALSE()),0.5)))</f>
        <v>0</v>
      </c>
      <c r="O71" s="232">
        <f>IF(IFERROR(INDEX(Overrides!$F$49:$L$288,MATCH($A71&amp;$G71,Overrides!$C$49:$C$288,0),7),"")&lt;&gt;"",IFERROR(INDEX(Overrides!$F$49:$L$288,MATCH($A71&amp;$G71,Overrides!$C$49:$C$288,0),7),""),IF(IFERROR(INDEX(Overrides!$D$6:$J$45,MATCH($F71&amp;$G71,Overrides!$C$6:$C$45,0),7),"")&lt;&gt;"",IFERROR(INDEX(Overrides!$D$6:$J$45,MATCH($F71&amp;$G71,Overrides!$C$6:$C$45,0),7),""),MROUND(VLOOKUP("P5",Setup!$A$30:$B$36,2,FALSE())*VLOOKUP($G71,Setup!$A$40:$B$48,2,FALSE())*VLOOKUP($F71,Setup!$A$52:$B$55,2,FALSE()),0.5)))</f>
        <v>0</v>
      </c>
      <c r="P71" s="233">
        <f>SUMIFS(Inventory!$F$2:$F$38,Inventory!$I$2:$I$38,"P1+",Inventory!$E$2:$E$38,"&lt;&gt;West")+IF(UPPER($H71)="YES",SUMIFS(Inventory!$F$2:$F$38,Inventory!$I$2:$I$38,"P1+",Inventory!$E$2:$E$38,"West"),0)</f>
        <v>68</v>
      </c>
      <c r="Q71" s="233">
        <f>SUMIFS(Inventory!$F$2:$F$38,Inventory!$I$2:$I$38,"P1",Inventory!$E$2:$E$38,"&lt;&gt;West")+IF(UPPER($H71)="YES",SUMIFS(Inventory!$F$2:$F$38,Inventory!$I$2:$I$38,"P1",Inventory!$E$2:$E$38,"West"),0)</f>
        <v>422</v>
      </c>
      <c r="R71" s="233">
        <f>SUMIFS(Inventory!$F$2:$F$38,Inventory!$I$2:$I$38,"P2+",Inventory!$E$2:$E$38,"&lt;&gt;West")+IF(UPPER($H71)="YES",SUMIFS(Inventory!$F$2:$F$38,Inventory!$I$2:$I$38,"P2+",Inventory!$E$2:$E$38,"West"),0)</f>
        <v>70</v>
      </c>
      <c r="S71" s="233">
        <f>SUMIFS(Inventory!$F$2:$F$38,Inventory!$I$2:$I$38,"P2",Inventory!$E$2:$E$38,"&lt;&gt;West")+IF(UPPER($H71)="YES",SUMIFS(Inventory!$F$2:$F$38,Inventory!$I$2:$I$38,"P2",Inventory!$E$2:$E$38,"West"),0)</f>
        <v>658</v>
      </c>
      <c r="T71" s="233">
        <f>SUMIFS(Inventory!$F$2:$F$38,Inventory!$I$2:$I$38,"P3",Inventory!$E$2:$E$38,"&lt;&gt;West")+IF(UPPER($H71)="YES",SUMIFS(Inventory!$F$2:$F$38,Inventory!$I$2:$I$38,"P3",Inventory!$E$2:$E$38,"West"),0)</f>
        <v>1120</v>
      </c>
      <c r="U71" s="233">
        <f>SUMIFS(Inventory!$F$2:$F$38,Inventory!$I$2:$I$38,"P4",Inventory!$E$2:$E$38,"&lt;&gt;West")+IF(UPPER($H71)="YES",SUMIFS(Inventory!$F$2:$F$38,Inventory!$I$2:$I$38,"P4",Inventory!$E$2:$E$38,"West"),0)</f>
        <v>746</v>
      </c>
      <c r="V71" s="233">
        <f>SUMIFS(Inventory!$F$2:$F$38,Inventory!$I$2:$I$38,"P5",Inventory!$E$2:$E$38,"&lt;&gt;West")+IF(UPPER($H71)="YES",SUMIFS(Inventory!$F$2:$F$38,Inventory!$I$2:$I$38,"P5",Inventory!$E$2:$E$38,"West"),0)</f>
        <v>922</v>
      </c>
      <c r="W71" s="233">
        <f t="shared" si="76"/>
        <v>4006</v>
      </c>
      <c r="X71" s="233">
        <f>IF(IFERROR(INDEX(Overrides!$F$292:$L$531,MATCH($A71&amp;$G71,Overrides!$C$292:$C$531,0),1),"")&lt;&gt;"",IFERROR(INDEX(Overrides!$F$292:$L$531,MATCH($A71&amp;$G71,Overrides!$C$292:$C$531,0),1),""),ROUND(P71*Setup!B$78*VLOOKUP($F71,Setup!$A$52:$C$55,3,FALSE()),0))</f>
        <v>0</v>
      </c>
      <c r="Y71" s="233">
        <f>IF(IFERROR(INDEX(Overrides!$F$292:$L$531,MATCH($A71&amp;$G71,Overrides!$C$292:$C$531,0),2),"")&lt;&gt;"",IFERROR(INDEX(Overrides!$F$292:$L$531,MATCH($A71&amp;$G71,Overrides!$C$292:$C$531,0),2),""),ROUND(Q71*Setup!C$78*VLOOKUP($F71,Setup!$A$52:$C$55,3,FALSE()),0))</f>
        <v>0</v>
      </c>
      <c r="Z71" s="233">
        <f>IF(IFERROR(INDEX(Overrides!$F$292:$L$531,MATCH($A71&amp;$G71,Overrides!$C$292:$C$531,0),3),"")&lt;&gt;"",IFERROR(INDEX(Overrides!$F$292:$L$531,MATCH($A71&amp;$G71,Overrides!$C$292:$C$531,0),3),""),ROUND(R71*Setup!D$78*VLOOKUP($F71,Setup!$A$52:$C$55,3,FALSE()),0))</f>
        <v>0</v>
      </c>
      <c r="AA71" s="233">
        <f>IF(IFERROR(INDEX(Overrides!$F$292:$L$531,MATCH($A71&amp;$G71,Overrides!$C$292:$C$531,0),4),"")&lt;&gt;"",IFERROR(INDEX(Overrides!$F$292:$L$531,MATCH($A71&amp;$G71,Overrides!$C$292:$C$531,0),4),""),ROUND(S71*Setup!E$78*VLOOKUP($F71,Setup!$A$52:$C$55,3,FALSE()),0))</f>
        <v>0</v>
      </c>
      <c r="AB71" s="233">
        <f>IF(IFERROR(INDEX(Overrides!$F$292:$L$531,MATCH($A71&amp;$G71,Overrides!$C$292:$C$531,0),5),"")&lt;&gt;"",IFERROR(INDEX(Overrides!$F$292:$L$531,MATCH($A71&amp;$G71,Overrides!$C$292:$C$531,0),5),""),ROUND(T71*Setup!F$78*VLOOKUP($F71,Setup!$A$52:$C$55,3,FALSE()),0))</f>
        <v>0</v>
      </c>
      <c r="AC71" s="233">
        <f>IF(IFERROR(INDEX(Overrides!$F$292:$L$531,MATCH($A71&amp;$G71,Overrides!$C$292:$C$531,0),6),"")&lt;&gt;"",IFERROR(INDEX(Overrides!$F$292:$L$531,MATCH($A71&amp;$G71,Overrides!$C$292:$C$531,0),6),""),ROUND(U71*Setup!G$78*VLOOKUP($F71,Setup!$A$52:$C$55,3,FALSE()),0))</f>
        <v>0</v>
      </c>
      <c r="AD71" s="233">
        <f>IF(IFERROR(INDEX(Overrides!$F$292:$L$531,MATCH($A71&amp;$G71,Overrides!$C$292:$C$531,0),7),"")&lt;&gt;"",IFERROR(INDEX(Overrides!$F$292:$L$531,MATCH($A71&amp;$G71,Overrides!$C$292:$C$531,0),7),""),ROUND(V71*Setup!H$78*VLOOKUP($F71,Setup!$A$52:$C$55,3,FALSE()),0))</f>
        <v>0</v>
      </c>
      <c r="AE71" s="233">
        <f t="shared" si="84"/>
        <v>0</v>
      </c>
      <c r="AF71" s="233">
        <f t="shared" si="85"/>
        <v>68</v>
      </c>
      <c r="AG71" s="233">
        <f t="shared" si="86"/>
        <v>422</v>
      </c>
      <c r="AH71" s="233">
        <f t="shared" si="87"/>
        <v>70</v>
      </c>
      <c r="AI71" s="233">
        <f t="shared" si="88"/>
        <v>658</v>
      </c>
      <c r="AJ71" s="233">
        <f t="shared" si="89"/>
        <v>1120</v>
      </c>
      <c r="AK71" s="233">
        <f t="shared" si="90"/>
        <v>746</v>
      </c>
      <c r="AL71" s="233">
        <f t="shared" si="91"/>
        <v>922</v>
      </c>
      <c r="AM71" s="233">
        <f t="shared" si="92"/>
        <v>3084</v>
      </c>
      <c r="AN71" s="234">
        <f t="shared" si="77"/>
        <v>0</v>
      </c>
      <c r="AO71" s="234">
        <f t="shared" si="78"/>
        <v>0</v>
      </c>
      <c r="AP71" s="234">
        <f t="shared" si="79"/>
        <v>0</v>
      </c>
      <c r="AQ71" s="234">
        <f t="shared" si="80"/>
        <v>0</v>
      </c>
      <c r="AR71" s="234">
        <f t="shared" si="81"/>
        <v>0</v>
      </c>
      <c r="AS71" s="234">
        <f t="shared" si="82"/>
        <v>0</v>
      </c>
      <c r="AT71" s="234">
        <f t="shared" si="83"/>
        <v>0</v>
      </c>
      <c r="AU71" s="234">
        <f t="shared" si="93"/>
        <v>0</v>
      </c>
      <c r="AV71" s="167" t="str">
        <f>Setup!I9</f>
        <v>Yes</v>
      </c>
      <c r="AW71" s="167" t="str">
        <f>Setup!J9</f>
        <v>Yes</v>
      </c>
    </row>
    <row r="72" spans="1:49" ht="15" customHeight="1" x14ac:dyDescent="0.3">
      <c r="A72" s="235">
        <f>Setup!A9</f>
        <v>7</v>
      </c>
      <c r="B72" s="236">
        <f>Setup!B9</f>
        <v>46193</v>
      </c>
      <c r="C72" s="235" t="str">
        <f>Setup!C9</f>
        <v>Saturday</v>
      </c>
      <c r="D72" s="235" t="str">
        <f>Setup!D9</f>
        <v>AV Alta FC</v>
      </c>
      <c r="E72" s="237">
        <f>Setup!E9</f>
        <v>0.79166666666666696</v>
      </c>
      <c r="F72" s="235" t="str">
        <f>Setup!F9</f>
        <v>B</v>
      </c>
      <c r="G72" s="238" t="s">
        <v>151</v>
      </c>
      <c r="H72" s="235" t="str">
        <f>Setup!H9</f>
        <v>Yes</v>
      </c>
      <c r="I72" s="235" t="s">
        <v>39</v>
      </c>
      <c r="J72" s="235" t="s">
        <v>39</v>
      </c>
      <c r="K72" s="235" t="s">
        <v>39</v>
      </c>
      <c r="L72" s="235" t="s">
        <v>39</v>
      </c>
      <c r="M72" s="235" t="s">
        <v>39</v>
      </c>
      <c r="N72" s="235" t="s">
        <v>39</v>
      </c>
      <c r="O72" s="235" t="s">
        <v>39</v>
      </c>
      <c r="P72" s="239">
        <f t="shared" ref="P72:W72" si="94">P63</f>
        <v>68</v>
      </c>
      <c r="Q72" s="239">
        <f t="shared" si="94"/>
        <v>422</v>
      </c>
      <c r="R72" s="239">
        <f t="shared" si="94"/>
        <v>70</v>
      </c>
      <c r="S72" s="239">
        <f t="shared" si="94"/>
        <v>658</v>
      </c>
      <c r="T72" s="239">
        <f t="shared" si="94"/>
        <v>1120</v>
      </c>
      <c r="U72" s="239">
        <f t="shared" si="94"/>
        <v>746</v>
      </c>
      <c r="V72" s="239">
        <f t="shared" si="94"/>
        <v>922</v>
      </c>
      <c r="W72" s="239">
        <f t="shared" si="94"/>
        <v>4006</v>
      </c>
      <c r="X72" s="239">
        <f t="shared" ref="X72:AD72" si="95">SUM(X63:X71)</f>
        <v>68</v>
      </c>
      <c r="Y72" s="239">
        <f t="shared" si="95"/>
        <v>375</v>
      </c>
      <c r="Z72" s="239">
        <f t="shared" si="95"/>
        <v>70</v>
      </c>
      <c r="AA72" s="239">
        <f t="shared" si="95"/>
        <v>580</v>
      </c>
      <c r="AB72" s="239">
        <f t="shared" si="95"/>
        <v>995</v>
      </c>
      <c r="AC72" s="239">
        <f t="shared" si="95"/>
        <v>651</v>
      </c>
      <c r="AD72" s="239">
        <f t="shared" si="95"/>
        <v>811</v>
      </c>
      <c r="AE72" s="239">
        <f t="shared" si="84"/>
        <v>3550</v>
      </c>
      <c r="AF72" s="239">
        <f t="shared" si="85"/>
        <v>0</v>
      </c>
      <c r="AG72" s="239">
        <f t="shared" si="86"/>
        <v>47</v>
      </c>
      <c r="AH72" s="239">
        <f t="shared" si="87"/>
        <v>0</v>
      </c>
      <c r="AI72" s="239">
        <f t="shared" si="88"/>
        <v>78</v>
      </c>
      <c r="AJ72" s="239">
        <f t="shared" si="89"/>
        <v>125</v>
      </c>
      <c r="AK72" s="239">
        <f t="shared" si="90"/>
        <v>95</v>
      </c>
      <c r="AL72" s="239">
        <f t="shared" si="91"/>
        <v>111</v>
      </c>
      <c r="AM72" s="239">
        <f t="shared" si="92"/>
        <v>3895</v>
      </c>
      <c r="AN72" s="240">
        <f t="shared" ref="AN72:AT72" si="96">SUM(AN63:AN71)</f>
        <v>4420</v>
      </c>
      <c r="AO72" s="240">
        <f t="shared" si="96"/>
        <v>24688</v>
      </c>
      <c r="AP72" s="240">
        <f t="shared" si="96"/>
        <v>3430</v>
      </c>
      <c r="AQ72" s="240">
        <f t="shared" si="96"/>
        <v>26862</v>
      </c>
      <c r="AR72" s="240">
        <f t="shared" si="96"/>
        <v>26556</v>
      </c>
      <c r="AS72" s="240">
        <f t="shared" si="96"/>
        <v>11636</v>
      </c>
      <c r="AT72" s="240">
        <f t="shared" si="96"/>
        <v>11260</v>
      </c>
      <c r="AU72" s="240">
        <f t="shared" si="93"/>
        <v>108852</v>
      </c>
      <c r="AV72" s="235" t="str">
        <f>Setup!I9</f>
        <v>Yes</v>
      </c>
      <c r="AW72" s="235" t="str">
        <f>Setup!J9</f>
        <v>Yes</v>
      </c>
    </row>
    <row r="73" spans="1:49" ht="15" customHeight="1" x14ac:dyDescent="0.3">
      <c r="A73" s="167">
        <f>Setup!A10</f>
        <v>8</v>
      </c>
      <c r="B73" s="230">
        <f>Setup!B10</f>
        <v>46211</v>
      </c>
      <c r="C73" s="167" t="str">
        <f>Setup!C10</f>
        <v>Wednesday</v>
      </c>
      <c r="D73" s="167" t="str">
        <f>Setup!D10</f>
        <v>Sarasota Paradise</v>
      </c>
      <c r="E73" s="231">
        <f>Setup!E10</f>
        <v>0.79166666666666696</v>
      </c>
      <c r="F73" s="167" t="str">
        <f>Setup!F10</f>
        <v>C</v>
      </c>
      <c r="G73" s="167" t="s">
        <v>110</v>
      </c>
      <c r="H73" s="167" t="str">
        <f>Setup!H10</f>
        <v>Yes</v>
      </c>
      <c r="I73" s="232">
        <f>IF(IFERROR(INDEX(Overrides!$F$49:$L$288,MATCH($A73&amp;$G73,Overrides!$C$49:$C$288,0),1),"")&lt;&gt;"",IFERROR(INDEX(Overrides!$F$49:$L$288,MATCH($A73&amp;$G73,Overrides!$C$49:$C$288,0),1),""),IF(IFERROR(INDEX(Overrides!$D$6:$J$45,MATCH($F73&amp;$G73,Overrides!$C$6:$C$45,0),1),"")&lt;&gt;"",IFERROR(INDEX(Overrides!$D$6:$J$45,MATCH($F73&amp;$G73,Overrides!$C$6:$C$45,0),1),""),MROUND(VLOOKUP("P1+",Setup!$A$30:$B$36,2,FALSE())*VLOOKUP($G73,Setup!$A$40:$B$48,2,FALSE()),0.5)))</f>
        <v>65</v>
      </c>
      <c r="J73" s="232">
        <f>IF(IFERROR(INDEX(Overrides!$F$49:$L$288,MATCH($A73&amp;$G73,Overrides!$C$49:$C$288,0),2),"")&lt;&gt;"",IFERROR(INDEX(Overrides!$F$49:$L$288,MATCH($A73&amp;$G73,Overrides!$C$49:$C$288,0),2),""),IF(IFERROR(INDEX(Overrides!$D$6:$J$45,MATCH($F73&amp;$G73,Overrides!$C$6:$C$45,0),2),"")&lt;&gt;"",IFERROR(INDEX(Overrides!$D$6:$J$45,MATCH($F73&amp;$G73,Overrides!$C$6:$C$45,0),2),""),MROUND(VLOOKUP("P1",Setup!$A$30:$B$36,2,FALSE())*VLOOKUP($G73,Setup!$A$40:$B$48,2,FALSE()),0.5)))</f>
        <v>55</v>
      </c>
      <c r="K73" s="232">
        <f>IF(IFERROR(INDEX(Overrides!$F$49:$L$288,MATCH($A73&amp;$G73,Overrides!$C$49:$C$288,0),3),"")&lt;&gt;"",IFERROR(INDEX(Overrides!$F$49:$L$288,MATCH($A73&amp;$G73,Overrides!$C$49:$C$288,0),3),""),IF(IFERROR(INDEX(Overrides!$D$6:$J$45,MATCH($F73&amp;$G73,Overrides!$C$6:$C$45,0),3),"")&lt;&gt;"",IFERROR(INDEX(Overrides!$D$6:$J$45,MATCH($F73&amp;$G73,Overrides!$C$6:$C$45,0),3),""),MROUND(VLOOKUP("P2+",Setup!$A$30:$B$36,2,FALSE())*VLOOKUP($G73,Setup!$A$40:$B$48,2,FALSE()),0.5)))</f>
        <v>49</v>
      </c>
      <c r="L73" s="232">
        <f>IF(IFERROR(INDEX(Overrides!$F$49:$L$288,MATCH($A73&amp;$G73,Overrides!$C$49:$C$288,0),4),"")&lt;&gt;"",IFERROR(INDEX(Overrides!$F$49:$L$288,MATCH($A73&amp;$G73,Overrides!$C$49:$C$288,0),4),""),IF(IFERROR(INDEX(Overrides!$D$6:$J$45,MATCH($F73&amp;$G73,Overrides!$C$6:$C$45,0),4),"")&lt;&gt;"",IFERROR(INDEX(Overrides!$D$6:$J$45,MATCH($F73&amp;$G73,Overrides!$C$6:$C$45,0),4),""),MROUND(VLOOKUP("P2",Setup!$A$30:$B$36,2,FALSE())*VLOOKUP($G73,Setup!$A$40:$B$48,2,FALSE()),0.5)))</f>
        <v>39</v>
      </c>
      <c r="M73" s="232">
        <f>IF(IFERROR(INDEX(Overrides!$F$49:$L$288,MATCH($A73&amp;$G73,Overrides!$C$49:$C$288,0),5),"")&lt;&gt;"",IFERROR(INDEX(Overrides!$F$49:$L$288,MATCH($A73&amp;$G73,Overrides!$C$49:$C$288,0),5),""),IF(IFERROR(INDEX(Overrides!$D$6:$J$45,MATCH($F73&amp;$G73,Overrides!$C$6:$C$45,0),5),"")&lt;&gt;"",IFERROR(INDEX(Overrides!$D$6:$J$45,MATCH($F73&amp;$G73,Overrides!$C$6:$C$45,0),5),""),MROUND(VLOOKUP("P3",Setup!$A$30:$B$36,2,FALSE())*VLOOKUP($G73,Setup!$A$40:$B$48,2,FALSE()),0.5)))</f>
        <v>23</v>
      </c>
      <c r="N73" s="232">
        <f>IF(IFERROR(INDEX(Overrides!$F$49:$L$288,MATCH($A73&amp;$G73,Overrides!$C$49:$C$288,0),6),"")&lt;&gt;"",IFERROR(INDEX(Overrides!$F$49:$L$288,MATCH($A73&amp;$G73,Overrides!$C$49:$C$288,0),6),""),IF(IFERROR(INDEX(Overrides!$D$6:$J$45,MATCH($F73&amp;$G73,Overrides!$C$6:$C$45,0),6),"")&lt;&gt;"",IFERROR(INDEX(Overrides!$D$6:$J$45,MATCH($F73&amp;$G73,Overrides!$C$6:$C$45,0),6),""),MROUND(VLOOKUP("P4",Setup!$A$30:$B$36,2,FALSE())*VLOOKUP($G73,Setup!$A$40:$B$48,2,FALSE()),0.5)))</f>
        <v>15</v>
      </c>
      <c r="O73" s="232">
        <f>IF(IFERROR(INDEX(Overrides!$F$49:$L$288,MATCH($A73&amp;$G73,Overrides!$C$49:$C$288,0),7),"")&lt;&gt;"",IFERROR(INDEX(Overrides!$F$49:$L$288,MATCH($A73&amp;$G73,Overrides!$C$49:$C$288,0),7),""),IF(IFERROR(INDEX(Overrides!$D$6:$J$45,MATCH($F73&amp;$G73,Overrides!$C$6:$C$45,0),7),"")&lt;&gt;"",IFERROR(INDEX(Overrides!$D$6:$J$45,MATCH($F73&amp;$G73,Overrides!$C$6:$C$45,0),7),""),MROUND(VLOOKUP("P5",Setup!$A$30:$B$36,2,FALSE())*VLOOKUP($G73,Setup!$A$40:$B$48,2,FALSE()),0.5)))</f>
        <v>12</v>
      </c>
      <c r="P73" s="233">
        <f>SUMIFS(Inventory!$F$2:$F$38,Inventory!$I$2:$I$38,"P1+",Inventory!$E$2:$E$38,"&lt;&gt;West")+IF(UPPER($H73)="YES",SUMIFS(Inventory!$F$2:$F$38,Inventory!$I$2:$I$38,"P1+",Inventory!$E$2:$E$38,"West"),0)</f>
        <v>68</v>
      </c>
      <c r="Q73" s="233">
        <f>SUMIFS(Inventory!$F$2:$F$38,Inventory!$I$2:$I$38,"P1",Inventory!$E$2:$E$38,"&lt;&gt;West")+IF(UPPER($H73)="YES",SUMIFS(Inventory!$F$2:$F$38,Inventory!$I$2:$I$38,"P1",Inventory!$E$2:$E$38,"West"),0)</f>
        <v>422</v>
      </c>
      <c r="R73" s="233">
        <f>SUMIFS(Inventory!$F$2:$F$38,Inventory!$I$2:$I$38,"P2+",Inventory!$E$2:$E$38,"&lt;&gt;West")+IF(UPPER($H73)="YES",SUMIFS(Inventory!$F$2:$F$38,Inventory!$I$2:$I$38,"P2+",Inventory!$E$2:$E$38,"West"),0)</f>
        <v>70</v>
      </c>
      <c r="S73" s="233">
        <f>SUMIFS(Inventory!$F$2:$F$38,Inventory!$I$2:$I$38,"P2",Inventory!$E$2:$E$38,"&lt;&gt;West")+IF(UPPER($H73)="YES",SUMIFS(Inventory!$F$2:$F$38,Inventory!$I$2:$I$38,"P2",Inventory!$E$2:$E$38,"West"),0)</f>
        <v>658</v>
      </c>
      <c r="T73" s="233">
        <f>SUMIFS(Inventory!$F$2:$F$38,Inventory!$I$2:$I$38,"P3",Inventory!$E$2:$E$38,"&lt;&gt;West")+IF(UPPER($H73)="YES",SUMIFS(Inventory!$F$2:$F$38,Inventory!$I$2:$I$38,"P3",Inventory!$E$2:$E$38,"West"),0)</f>
        <v>1120</v>
      </c>
      <c r="U73" s="233">
        <f>SUMIFS(Inventory!$F$2:$F$38,Inventory!$I$2:$I$38,"P4",Inventory!$E$2:$E$38,"&lt;&gt;West")+IF(UPPER($H73)="YES",SUMIFS(Inventory!$F$2:$F$38,Inventory!$I$2:$I$38,"P4",Inventory!$E$2:$E$38,"West"),0)</f>
        <v>746</v>
      </c>
      <c r="V73" s="233">
        <f>SUMIFS(Inventory!$F$2:$F$38,Inventory!$I$2:$I$38,"P5",Inventory!$E$2:$E$38,"&lt;&gt;West")+IF(UPPER($H73)="YES",SUMIFS(Inventory!$F$2:$F$38,Inventory!$I$2:$I$38,"P5",Inventory!$E$2:$E$38,"West"),0)</f>
        <v>922</v>
      </c>
      <c r="W73" s="233">
        <f t="shared" ref="W73:W81" si="97">SUM(P73:V73)</f>
        <v>4006</v>
      </c>
      <c r="X73" s="233">
        <f>IF(IFERROR(INDEX(Overrides!$F$292:$L$531,MATCH($A73&amp;$G73,Overrides!$C$292:$C$531,0),1),"")&lt;&gt;"",IFERROR(INDEX(Overrides!$F$292:$L$531,MATCH($A73&amp;$G73,Overrides!$C$292:$C$531,0),1),""),ROUND(P73*Setup!B$70,0))</f>
        <v>68</v>
      </c>
      <c r="Y73" s="233">
        <f>IF(IFERROR(INDEX(Overrides!$F$292:$L$531,MATCH($A73&amp;$G73,Overrides!$C$292:$C$531,0),2),"")&lt;&gt;"",IFERROR(INDEX(Overrides!$F$292:$L$531,MATCH($A73&amp;$G73,Overrides!$C$292:$C$531,0),2),""),ROUND(Q73*Setup!C$70,0))</f>
        <v>106</v>
      </c>
      <c r="Z73" s="233">
        <f>IF(IFERROR(INDEX(Overrides!$F$292:$L$531,MATCH($A73&amp;$G73,Overrides!$C$292:$C$531,0),3),"")&lt;&gt;"",IFERROR(INDEX(Overrides!$F$292:$L$531,MATCH($A73&amp;$G73,Overrides!$C$292:$C$531,0),3),""),ROUND(R73*Setup!D$70,0))</f>
        <v>70</v>
      </c>
      <c r="AA73" s="233">
        <f>IF(IFERROR(INDEX(Overrides!$F$292:$L$531,MATCH($A73&amp;$G73,Overrides!$C$292:$C$531,0),4),"")&lt;&gt;"",IFERROR(INDEX(Overrides!$F$292:$L$531,MATCH($A73&amp;$G73,Overrides!$C$292:$C$531,0),4),""),ROUND(S73*Setup!E$70,0))</f>
        <v>132</v>
      </c>
      <c r="AB73" s="233">
        <f>IF(IFERROR(INDEX(Overrides!$F$292:$L$531,MATCH($A73&amp;$G73,Overrides!$C$292:$C$531,0),5),"")&lt;&gt;"",IFERROR(INDEX(Overrides!$F$292:$L$531,MATCH($A73&amp;$G73,Overrides!$C$292:$C$531,0),5),""),ROUND(T73*Setup!F$70,0))</f>
        <v>280</v>
      </c>
      <c r="AC73" s="233">
        <f>IF(IFERROR(INDEX(Overrides!$F$292:$L$531,MATCH($A73&amp;$G73,Overrides!$C$292:$C$531,0),6),"")&lt;&gt;"",IFERROR(INDEX(Overrides!$F$292:$L$531,MATCH($A73&amp;$G73,Overrides!$C$292:$C$531,0),6),""),ROUND(U73*Setup!G$70,0))</f>
        <v>112</v>
      </c>
      <c r="AD73" s="233">
        <f>IF(IFERROR(INDEX(Overrides!$F$292:$L$531,MATCH($A73&amp;$G73,Overrides!$C$292:$C$531,0),7),"")&lt;&gt;"",IFERROR(INDEX(Overrides!$F$292:$L$531,MATCH($A73&amp;$G73,Overrides!$C$292:$C$531,0),7),""),ROUND(V73*Setup!H$70,0))</f>
        <v>184</v>
      </c>
      <c r="AE73" s="233">
        <f t="shared" si="84"/>
        <v>952</v>
      </c>
      <c r="AF73" s="233">
        <f t="shared" si="85"/>
        <v>0</v>
      </c>
      <c r="AG73" s="233">
        <f t="shared" si="86"/>
        <v>316</v>
      </c>
      <c r="AH73" s="233">
        <f t="shared" si="87"/>
        <v>0</v>
      </c>
      <c r="AI73" s="233">
        <f t="shared" si="88"/>
        <v>526</v>
      </c>
      <c r="AJ73" s="233">
        <f t="shared" si="89"/>
        <v>840</v>
      </c>
      <c r="AK73" s="233">
        <f t="shared" si="90"/>
        <v>634</v>
      </c>
      <c r="AL73" s="233">
        <f t="shared" si="91"/>
        <v>738</v>
      </c>
      <c r="AM73" s="233">
        <f t="shared" si="92"/>
        <v>3268</v>
      </c>
      <c r="AN73" s="234">
        <f t="shared" ref="AN73:AN81" si="98">I73*X73</f>
        <v>4420</v>
      </c>
      <c r="AO73" s="234">
        <f t="shared" ref="AO73:AO81" si="99">J73*Y73</f>
        <v>5830</v>
      </c>
      <c r="AP73" s="234">
        <f t="shared" ref="AP73:AP81" si="100">K73*Z73</f>
        <v>3430</v>
      </c>
      <c r="AQ73" s="234">
        <f t="shared" ref="AQ73:AQ81" si="101">L73*AA73</f>
        <v>5148</v>
      </c>
      <c r="AR73" s="234">
        <f t="shared" ref="AR73:AR81" si="102">M73*AB73</f>
        <v>6440</v>
      </c>
      <c r="AS73" s="234">
        <f t="shared" ref="AS73:AS81" si="103">N73*AC73</f>
        <v>1680</v>
      </c>
      <c r="AT73" s="234">
        <f t="shared" ref="AT73:AT81" si="104">O73*AD73</f>
        <v>2208</v>
      </c>
      <c r="AU73" s="234">
        <f t="shared" si="93"/>
        <v>29156</v>
      </c>
      <c r="AV73" s="167" t="str">
        <f>Setup!I10</f>
        <v>Yes</v>
      </c>
      <c r="AW73" s="167" t="str">
        <f>Setup!J10</f>
        <v>Yes</v>
      </c>
    </row>
    <row r="74" spans="1:49" ht="15" customHeight="1" x14ac:dyDescent="0.3">
      <c r="A74" s="167">
        <f>Setup!A10</f>
        <v>8</v>
      </c>
      <c r="B74" s="230">
        <f>Setup!B10</f>
        <v>46211</v>
      </c>
      <c r="C74" s="167" t="str">
        <f>Setup!C10</f>
        <v>Wednesday</v>
      </c>
      <c r="D74" s="167" t="str">
        <f>Setup!D10</f>
        <v>Sarasota Paradise</v>
      </c>
      <c r="E74" s="231">
        <f>Setup!E10</f>
        <v>0.79166666666666696</v>
      </c>
      <c r="F74" s="167" t="str">
        <f>Setup!F10</f>
        <v>C</v>
      </c>
      <c r="G74" s="167" t="s">
        <v>47</v>
      </c>
      <c r="H74" s="167" t="str">
        <f>Setup!H10</f>
        <v>Yes</v>
      </c>
      <c r="I74" s="232">
        <f>IF(IFERROR(INDEX(Overrides!$F$49:$L$288,MATCH($A74&amp;$G74,Overrides!$C$49:$C$288,0),1),"")&lt;&gt;"",IFERROR(INDEX(Overrides!$F$49:$L$288,MATCH($A74&amp;$G74,Overrides!$C$49:$C$288,0),1),""),IF(IFERROR(INDEX(Overrides!$D$6:$J$45,MATCH($F74&amp;$G74,Overrides!$C$6:$C$45,0),1),"")&lt;&gt;"",IFERROR(INDEX(Overrides!$D$6:$J$45,MATCH($F74&amp;$G74,Overrides!$C$6:$C$45,0),1),""),MROUND(VLOOKUP("P1+",Setup!$A$30:$B$36,2,FALSE())*VLOOKUP($G74,Setup!$A$40:$B$48,2,FALSE())*VLOOKUP($F74,Setup!$A$52:$B$55,2,FALSE()),0.5)))</f>
        <v>60</v>
      </c>
      <c r="J74" s="232">
        <f>IF(IFERROR(INDEX(Overrides!$F$49:$L$288,MATCH($A74&amp;$G74,Overrides!$C$49:$C$288,0),2),"")&lt;&gt;"",IFERROR(INDEX(Overrides!$F$49:$L$288,MATCH($A74&amp;$G74,Overrides!$C$49:$C$288,0),2),""),IF(IFERROR(INDEX(Overrides!$D$6:$J$45,MATCH($F74&amp;$G74,Overrides!$C$6:$C$45,0),2),"")&lt;&gt;"",IFERROR(INDEX(Overrides!$D$6:$J$45,MATCH($F74&amp;$G74,Overrides!$C$6:$C$45,0),2),""),MROUND(VLOOKUP("P1",Setup!$A$30:$B$36,2,FALSE())*VLOOKUP($G74,Setup!$A$40:$B$48,2,FALSE())*VLOOKUP($F74,Setup!$A$52:$B$55,2,FALSE()),0.5)))</f>
        <v>50.5</v>
      </c>
      <c r="K74" s="232">
        <f>IF(IFERROR(INDEX(Overrides!$F$49:$L$288,MATCH($A74&amp;$G74,Overrides!$C$49:$C$288,0),3),"")&lt;&gt;"",IFERROR(INDEX(Overrides!$F$49:$L$288,MATCH($A74&amp;$G74,Overrides!$C$49:$C$288,0),3),""),IF(IFERROR(INDEX(Overrides!$D$6:$J$45,MATCH($F74&amp;$G74,Overrides!$C$6:$C$45,0),3),"")&lt;&gt;"",IFERROR(INDEX(Overrides!$D$6:$J$45,MATCH($F74&amp;$G74,Overrides!$C$6:$C$45,0),3),""),MROUND(VLOOKUP("P2+",Setup!$A$30:$B$36,2,FALSE())*VLOOKUP($G74,Setup!$A$40:$B$48,2,FALSE())*VLOOKUP($F74,Setup!$A$52:$B$55,2,FALSE()),0.5)))</f>
        <v>45</v>
      </c>
      <c r="L74" s="232">
        <f>IF(IFERROR(INDEX(Overrides!$F$49:$L$288,MATCH($A74&amp;$G74,Overrides!$C$49:$C$288,0),4),"")&lt;&gt;"",IFERROR(INDEX(Overrides!$F$49:$L$288,MATCH($A74&amp;$G74,Overrides!$C$49:$C$288,0),4),""),IF(IFERROR(INDEX(Overrides!$D$6:$J$45,MATCH($F74&amp;$G74,Overrides!$C$6:$C$45,0),4),"")&lt;&gt;"",IFERROR(INDEX(Overrides!$D$6:$J$45,MATCH($F74&amp;$G74,Overrides!$C$6:$C$45,0),4),""),MROUND(VLOOKUP("P2",Setup!$A$30:$B$36,2,FALSE())*VLOOKUP($G74,Setup!$A$40:$B$48,2,FALSE())*VLOOKUP($F74,Setup!$A$52:$B$55,2,FALSE()),0.5)))</f>
        <v>36</v>
      </c>
      <c r="M74" s="232">
        <f>IF(IFERROR(INDEX(Overrides!$F$49:$L$288,MATCH($A74&amp;$G74,Overrides!$C$49:$C$288,0),5),"")&lt;&gt;"",IFERROR(INDEX(Overrides!$F$49:$L$288,MATCH($A74&amp;$G74,Overrides!$C$49:$C$288,0),5),""),IF(IFERROR(INDEX(Overrides!$D$6:$J$45,MATCH($F74&amp;$G74,Overrides!$C$6:$C$45,0),5),"")&lt;&gt;"",IFERROR(INDEX(Overrides!$D$6:$J$45,MATCH($F74&amp;$G74,Overrides!$C$6:$C$45,0),5),""),MROUND(VLOOKUP("P3",Setup!$A$30:$B$36,2,FALSE())*VLOOKUP($G74,Setup!$A$40:$B$48,2,FALSE())*VLOOKUP($F74,Setup!$A$52:$B$55,2,FALSE()),0.5)))</f>
        <v>21</v>
      </c>
      <c r="N74" s="232">
        <f>IF(IFERROR(INDEX(Overrides!$F$49:$L$288,MATCH($A74&amp;$G74,Overrides!$C$49:$C$288,0),6),"")&lt;&gt;"",IFERROR(INDEX(Overrides!$F$49:$L$288,MATCH($A74&amp;$G74,Overrides!$C$49:$C$288,0),6),""),IF(IFERROR(INDEX(Overrides!$D$6:$J$45,MATCH($F74&amp;$G74,Overrides!$C$6:$C$45,0),6),"")&lt;&gt;"",IFERROR(INDEX(Overrides!$D$6:$J$45,MATCH($F74&amp;$G74,Overrides!$C$6:$C$45,0),6),""),MROUND(VLOOKUP("P4",Setup!$A$30:$B$36,2,FALSE())*VLOOKUP($G74,Setup!$A$40:$B$48,2,FALSE())*VLOOKUP($F74,Setup!$A$52:$B$55,2,FALSE()),0.5)))</f>
        <v>14</v>
      </c>
      <c r="O74" s="232">
        <f>IF(IFERROR(INDEX(Overrides!$F$49:$L$288,MATCH($A74&amp;$G74,Overrides!$C$49:$C$288,0),7),"")&lt;&gt;"",IFERROR(INDEX(Overrides!$F$49:$L$288,MATCH($A74&amp;$G74,Overrides!$C$49:$C$288,0),7),""),IF(IFERROR(INDEX(Overrides!$D$6:$J$45,MATCH($F74&amp;$G74,Overrides!$C$6:$C$45,0),7),"")&lt;&gt;"",IFERROR(INDEX(Overrides!$D$6:$J$45,MATCH($F74&amp;$G74,Overrides!$C$6:$C$45,0),7),""),MROUND(VLOOKUP("P5",Setup!$A$30:$B$36,2,FALSE())*VLOOKUP($G74,Setup!$A$40:$B$48,2,FALSE())*VLOOKUP($F74,Setup!$A$52:$B$55,2,FALSE()),0.5)))</f>
        <v>11</v>
      </c>
      <c r="P74" s="233">
        <f>SUMIFS(Inventory!$F$2:$F$38,Inventory!$I$2:$I$38,"P1+",Inventory!$E$2:$E$38,"&lt;&gt;West")+IF(UPPER($H74)="YES",SUMIFS(Inventory!$F$2:$F$38,Inventory!$I$2:$I$38,"P1+",Inventory!$E$2:$E$38,"West"),0)</f>
        <v>68</v>
      </c>
      <c r="Q74" s="233">
        <f>SUMIFS(Inventory!$F$2:$F$38,Inventory!$I$2:$I$38,"P1",Inventory!$E$2:$E$38,"&lt;&gt;West")+IF(UPPER($H74)="YES",SUMIFS(Inventory!$F$2:$F$38,Inventory!$I$2:$I$38,"P1",Inventory!$E$2:$E$38,"West"),0)</f>
        <v>422</v>
      </c>
      <c r="R74" s="233">
        <f>SUMIFS(Inventory!$F$2:$F$38,Inventory!$I$2:$I$38,"P2+",Inventory!$E$2:$E$38,"&lt;&gt;West")+IF(UPPER($H74)="YES",SUMIFS(Inventory!$F$2:$F$38,Inventory!$I$2:$I$38,"P2+",Inventory!$E$2:$E$38,"West"),0)</f>
        <v>70</v>
      </c>
      <c r="S74" s="233">
        <f>SUMIFS(Inventory!$F$2:$F$38,Inventory!$I$2:$I$38,"P2",Inventory!$E$2:$E$38,"&lt;&gt;West")+IF(UPPER($H74)="YES",SUMIFS(Inventory!$F$2:$F$38,Inventory!$I$2:$I$38,"P2",Inventory!$E$2:$E$38,"West"),0)</f>
        <v>658</v>
      </c>
      <c r="T74" s="233">
        <f>SUMIFS(Inventory!$F$2:$F$38,Inventory!$I$2:$I$38,"P3",Inventory!$E$2:$E$38,"&lt;&gt;West")+IF(UPPER($H74)="YES",SUMIFS(Inventory!$F$2:$F$38,Inventory!$I$2:$I$38,"P3",Inventory!$E$2:$E$38,"West"),0)</f>
        <v>1120</v>
      </c>
      <c r="U74" s="233">
        <f>SUMIFS(Inventory!$F$2:$F$38,Inventory!$I$2:$I$38,"P4",Inventory!$E$2:$E$38,"&lt;&gt;West")+IF(UPPER($H74)="YES",SUMIFS(Inventory!$F$2:$F$38,Inventory!$I$2:$I$38,"P4",Inventory!$E$2:$E$38,"West"),0)</f>
        <v>746</v>
      </c>
      <c r="V74" s="233">
        <f>SUMIFS(Inventory!$F$2:$F$38,Inventory!$I$2:$I$38,"P5",Inventory!$E$2:$E$38,"&lt;&gt;West")+IF(UPPER($H74)="YES",SUMIFS(Inventory!$F$2:$F$38,Inventory!$I$2:$I$38,"P5",Inventory!$E$2:$E$38,"West"),0)</f>
        <v>922</v>
      </c>
      <c r="W74" s="233">
        <f t="shared" si="97"/>
        <v>4006</v>
      </c>
      <c r="X74" s="233">
        <f>IF(IFERROR(INDEX(Overrides!$F$292:$L$531,MATCH($A74&amp;$G74,Overrides!$C$292:$C$531,0),1),"")&lt;&gt;"",IFERROR(INDEX(Overrides!$F$292:$L$531,MATCH($A74&amp;$G74,Overrides!$C$292:$C$531,0),1),""),ROUND(P74*Setup!B$71*VLOOKUP($F74,Setup!$A$52:$C$55,3,FALSE()),0))</f>
        <v>0</v>
      </c>
      <c r="Y74" s="233">
        <f>IF(IFERROR(INDEX(Overrides!$F$292:$L$531,MATCH($A74&amp;$G74,Overrides!$C$292:$C$531,0),2),"")&lt;&gt;"",IFERROR(INDEX(Overrides!$F$292:$L$531,MATCH($A74&amp;$G74,Overrides!$C$292:$C$531,0),2),""),ROUND(Q74*Setup!C$71*VLOOKUP($F74,Setup!$A$52:$C$55,3,FALSE()),0))</f>
        <v>0</v>
      </c>
      <c r="Z74" s="233">
        <f>IF(IFERROR(INDEX(Overrides!$F$292:$L$531,MATCH($A74&amp;$G74,Overrides!$C$292:$C$531,0),3),"")&lt;&gt;"",IFERROR(INDEX(Overrides!$F$292:$L$531,MATCH($A74&amp;$G74,Overrides!$C$292:$C$531,0),3),""),ROUND(R74*Setup!D$71*VLOOKUP($F74,Setup!$A$52:$C$55,3,FALSE()),0))</f>
        <v>0</v>
      </c>
      <c r="AA74" s="233">
        <f>IF(IFERROR(INDEX(Overrides!$F$292:$L$531,MATCH($A74&amp;$G74,Overrides!$C$292:$C$531,0),4),"")&lt;&gt;"",IFERROR(INDEX(Overrides!$F$292:$L$531,MATCH($A74&amp;$G74,Overrides!$C$292:$C$531,0),4),""),ROUND(S74*Setup!E$71*VLOOKUP($F74,Setup!$A$52:$C$55,3,FALSE()),0))</f>
        <v>64</v>
      </c>
      <c r="AB74" s="233">
        <f>IF(IFERROR(INDEX(Overrides!$F$292:$L$531,MATCH($A74&amp;$G74,Overrides!$C$292:$C$531,0),5),"")&lt;&gt;"",IFERROR(INDEX(Overrides!$F$292:$L$531,MATCH($A74&amp;$G74,Overrides!$C$292:$C$531,0),5),""),ROUND(T74*Setup!F$71*VLOOKUP($F74,Setup!$A$52:$C$55,3,FALSE()),0))</f>
        <v>218</v>
      </c>
      <c r="AC74" s="233">
        <f>IF(IFERROR(INDEX(Overrides!$F$292:$L$531,MATCH($A74&amp;$G74,Overrides!$C$292:$C$531,0),6),"")&lt;&gt;"",IFERROR(INDEX(Overrides!$F$292:$L$531,MATCH($A74&amp;$G74,Overrides!$C$292:$C$531,0),6),""),ROUND(U74*Setup!G$71*VLOOKUP($F74,Setup!$A$52:$C$55,3,FALSE()),0))</f>
        <v>170</v>
      </c>
      <c r="AD74" s="233">
        <f>IF(IFERROR(INDEX(Overrides!$F$292:$L$531,MATCH($A74&amp;$G74,Overrides!$C$292:$C$531,0),7),"")&lt;&gt;"",IFERROR(INDEX(Overrides!$F$292:$L$531,MATCH($A74&amp;$G74,Overrides!$C$292:$C$531,0),7),""),ROUND(V74*Setup!H$71*VLOOKUP($F74,Setup!$A$52:$C$55,3,FALSE()),0))</f>
        <v>300</v>
      </c>
      <c r="AE74" s="233">
        <f t="shared" si="84"/>
        <v>752</v>
      </c>
      <c r="AF74" s="233">
        <f t="shared" si="85"/>
        <v>68</v>
      </c>
      <c r="AG74" s="233">
        <f t="shared" si="86"/>
        <v>422</v>
      </c>
      <c r="AH74" s="233">
        <f t="shared" si="87"/>
        <v>70</v>
      </c>
      <c r="AI74" s="233">
        <f t="shared" si="88"/>
        <v>594</v>
      </c>
      <c r="AJ74" s="233">
        <f t="shared" si="89"/>
        <v>902</v>
      </c>
      <c r="AK74" s="233">
        <f t="shared" si="90"/>
        <v>576</v>
      </c>
      <c r="AL74" s="233">
        <f t="shared" si="91"/>
        <v>622</v>
      </c>
      <c r="AM74" s="233">
        <f t="shared" si="92"/>
        <v>3384</v>
      </c>
      <c r="AN74" s="234">
        <f t="shared" si="98"/>
        <v>0</v>
      </c>
      <c r="AO74" s="234">
        <f t="shared" si="99"/>
        <v>0</v>
      </c>
      <c r="AP74" s="234">
        <f t="shared" si="100"/>
        <v>0</v>
      </c>
      <c r="AQ74" s="234">
        <f t="shared" si="101"/>
        <v>2304</v>
      </c>
      <c r="AR74" s="234">
        <f t="shared" si="102"/>
        <v>4578</v>
      </c>
      <c r="AS74" s="234">
        <f t="shared" si="103"/>
        <v>2380</v>
      </c>
      <c r="AT74" s="234">
        <f t="shared" si="104"/>
        <v>3300</v>
      </c>
      <c r="AU74" s="234">
        <f t="shared" si="93"/>
        <v>12562</v>
      </c>
      <c r="AV74" s="167" t="str">
        <f>Setup!I10</f>
        <v>Yes</v>
      </c>
      <c r="AW74" s="167" t="str">
        <f>Setup!J10</f>
        <v>Yes</v>
      </c>
    </row>
    <row r="75" spans="1:49" ht="15" customHeight="1" x14ac:dyDescent="0.3">
      <c r="A75" s="167">
        <f>Setup!A10</f>
        <v>8</v>
      </c>
      <c r="B75" s="230">
        <f>Setup!B10</f>
        <v>46211</v>
      </c>
      <c r="C75" s="167" t="str">
        <f>Setup!C10</f>
        <v>Wednesday</v>
      </c>
      <c r="D75" s="167" t="str">
        <f>Setup!D10</f>
        <v>Sarasota Paradise</v>
      </c>
      <c r="E75" s="231">
        <f>Setup!E10</f>
        <v>0.79166666666666696</v>
      </c>
      <c r="F75" s="167" t="str">
        <f>Setup!F10</f>
        <v>C</v>
      </c>
      <c r="G75" s="167" t="s">
        <v>113</v>
      </c>
      <c r="H75" s="167" t="str">
        <f>Setup!H10</f>
        <v>Yes</v>
      </c>
      <c r="I75" s="232">
        <f>IF(IFERROR(INDEX(Overrides!$F$49:$L$288,MATCH($A75&amp;$G75,Overrides!$C$49:$C$288,0),1),"")&lt;&gt;"",IFERROR(INDEX(Overrides!$F$49:$L$288,MATCH($A75&amp;$G75,Overrides!$C$49:$C$288,0),1),""),IF(IFERROR(INDEX(Overrides!$D$6:$J$45,MATCH($F75&amp;$G75,Overrides!$C$6:$C$45,0),1),"")&lt;&gt;"",IFERROR(INDEX(Overrides!$D$6:$J$45,MATCH($F75&amp;$G75,Overrides!$C$6:$C$45,0),1),""),MROUND(VLOOKUP("P1+",Setup!$A$30:$B$36,2,FALSE())*VLOOKUP($G75,Setup!$A$40:$B$48,2,FALSE())*VLOOKUP($F75,Setup!$A$52:$B$55,2,FALSE()),0.5)))</f>
        <v>65</v>
      </c>
      <c r="J75" s="232">
        <f>IF(IFERROR(INDEX(Overrides!$F$49:$L$288,MATCH($A75&amp;$G75,Overrides!$C$49:$C$288,0),2),"")&lt;&gt;"",IFERROR(INDEX(Overrides!$F$49:$L$288,MATCH($A75&amp;$G75,Overrides!$C$49:$C$288,0),2),""),IF(IFERROR(INDEX(Overrides!$D$6:$J$45,MATCH($F75&amp;$G75,Overrides!$C$6:$C$45,0),2),"")&lt;&gt;"",IFERROR(INDEX(Overrides!$D$6:$J$45,MATCH($F75&amp;$G75,Overrides!$C$6:$C$45,0),2),""),MROUND(VLOOKUP("P1",Setup!$A$30:$B$36,2,FALSE())*VLOOKUP($G75,Setup!$A$40:$B$48,2,FALSE())*VLOOKUP($F75,Setup!$A$52:$B$55,2,FALSE()),0.5)))</f>
        <v>55</v>
      </c>
      <c r="K75" s="232">
        <f>IF(IFERROR(INDEX(Overrides!$F$49:$L$288,MATCH($A75&amp;$G75,Overrides!$C$49:$C$288,0),3),"")&lt;&gt;"",IFERROR(INDEX(Overrides!$F$49:$L$288,MATCH($A75&amp;$G75,Overrides!$C$49:$C$288,0),3),""),IF(IFERROR(INDEX(Overrides!$D$6:$J$45,MATCH($F75&amp;$G75,Overrides!$C$6:$C$45,0),3),"")&lt;&gt;"",IFERROR(INDEX(Overrides!$D$6:$J$45,MATCH($F75&amp;$G75,Overrides!$C$6:$C$45,0),3),""),MROUND(VLOOKUP("P2+",Setup!$A$30:$B$36,2,FALSE())*VLOOKUP($G75,Setup!$A$40:$B$48,2,FALSE())*VLOOKUP($F75,Setup!$A$52:$B$55,2,FALSE()),0.5)))</f>
        <v>49</v>
      </c>
      <c r="L75" s="232">
        <f>IF(IFERROR(INDEX(Overrides!$F$49:$L$288,MATCH($A75&amp;$G75,Overrides!$C$49:$C$288,0),4),"")&lt;&gt;"",IFERROR(INDEX(Overrides!$F$49:$L$288,MATCH($A75&amp;$G75,Overrides!$C$49:$C$288,0),4),""),IF(IFERROR(INDEX(Overrides!$D$6:$J$45,MATCH($F75&amp;$G75,Overrides!$C$6:$C$45,0),4),"")&lt;&gt;"",IFERROR(INDEX(Overrides!$D$6:$J$45,MATCH($F75&amp;$G75,Overrides!$C$6:$C$45,0),4),""),MROUND(VLOOKUP("P2",Setup!$A$30:$B$36,2,FALSE())*VLOOKUP($G75,Setup!$A$40:$B$48,2,FALSE())*VLOOKUP($F75,Setup!$A$52:$B$55,2,FALSE()),0.5)))</f>
        <v>39</v>
      </c>
      <c r="M75" s="232">
        <f>IF(IFERROR(INDEX(Overrides!$F$49:$L$288,MATCH($A75&amp;$G75,Overrides!$C$49:$C$288,0),5),"")&lt;&gt;"",IFERROR(INDEX(Overrides!$F$49:$L$288,MATCH($A75&amp;$G75,Overrides!$C$49:$C$288,0),5),""),IF(IFERROR(INDEX(Overrides!$D$6:$J$45,MATCH($F75&amp;$G75,Overrides!$C$6:$C$45,0),5),"")&lt;&gt;"",IFERROR(INDEX(Overrides!$D$6:$J$45,MATCH($F75&amp;$G75,Overrides!$C$6:$C$45,0),5),""),MROUND(VLOOKUP("P3",Setup!$A$30:$B$36,2,FALSE())*VLOOKUP($G75,Setup!$A$40:$B$48,2,FALSE())*VLOOKUP($F75,Setup!$A$52:$B$55,2,FALSE()),0.5)))</f>
        <v>23</v>
      </c>
      <c r="N75" s="232">
        <f>IF(IFERROR(INDEX(Overrides!$F$49:$L$288,MATCH($A75&amp;$G75,Overrides!$C$49:$C$288,0),6),"")&lt;&gt;"",IFERROR(INDEX(Overrides!$F$49:$L$288,MATCH($A75&amp;$G75,Overrides!$C$49:$C$288,0),6),""),IF(IFERROR(INDEX(Overrides!$D$6:$J$45,MATCH($F75&amp;$G75,Overrides!$C$6:$C$45,0),6),"")&lt;&gt;"",IFERROR(INDEX(Overrides!$D$6:$J$45,MATCH($F75&amp;$G75,Overrides!$C$6:$C$45,0),6),""),MROUND(VLOOKUP("P4",Setup!$A$30:$B$36,2,FALSE())*VLOOKUP($G75,Setup!$A$40:$B$48,2,FALSE())*VLOOKUP($F75,Setup!$A$52:$B$55,2,FALSE()),0.5)))</f>
        <v>15</v>
      </c>
      <c r="O75" s="232">
        <f>IF(IFERROR(INDEX(Overrides!$F$49:$L$288,MATCH($A75&amp;$G75,Overrides!$C$49:$C$288,0),7),"")&lt;&gt;"",IFERROR(INDEX(Overrides!$F$49:$L$288,MATCH($A75&amp;$G75,Overrides!$C$49:$C$288,0),7),""),IF(IFERROR(INDEX(Overrides!$D$6:$J$45,MATCH($F75&amp;$G75,Overrides!$C$6:$C$45,0),7),"")&lt;&gt;"",IFERROR(INDEX(Overrides!$D$6:$J$45,MATCH($F75&amp;$G75,Overrides!$C$6:$C$45,0),7),""),MROUND(VLOOKUP("P5",Setup!$A$30:$B$36,2,FALSE())*VLOOKUP($G75,Setup!$A$40:$B$48,2,FALSE())*VLOOKUP($F75,Setup!$A$52:$B$55,2,FALSE()),0.5)))</f>
        <v>12</v>
      </c>
      <c r="P75" s="233">
        <f>SUMIFS(Inventory!$F$2:$F$38,Inventory!$I$2:$I$38,"P1+",Inventory!$E$2:$E$38,"&lt;&gt;West")+IF(UPPER($H75)="YES",SUMIFS(Inventory!$F$2:$F$38,Inventory!$I$2:$I$38,"P1+",Inventory!$E$2:$E$38,"West"),0)</f>
        <v>68</v>
      </c>
      <c r="Q75" s="233">
        <f>SUMIFS(Inventory!$F$2:$F$38,Inventory!$I$2:$I$38,"P1",Inventory!$E$2:$E$38,"&lt;&gt;West")+IF(UPPER($H75)="YES",SUMIFS(Inventory!$F$2:$F$38,Inventory!$I$2:$I$38,"P1",Inventory!$E$2:$E$38,"West"),0)</f>
        <v>422</v>
      </c>
      <c r="R75" s="233">
        <f>SUMIFS(Inventory!$F$2:$F$38,Inventory!$I$2:$I$38,"P2+",Inventory!$E$2:$E$38,"&lt;&gt;West")+IF(UPPER($H75)="YES",SUMIFS(Inventory!$F$2:$F$38,Inventory!$I$2:$I$38,"P2+",Inventory!$E$2:$E$38,"West"),0)</f>
        <v>70</v>
      </c>
      <c r="S75" s="233">
        <f>SUMIFS(Inventory!$F$2:$F$38,Inventory!$I$2:$I$38,"P2",Inventory!$E$2:$E$38,"&lt;&gt;West")+IF(UPPER($H75)="YES",SUMIFS(Inventory!$F$2:$F$38,Inventory!$I$2:$I$38,"P2",Inventory!$E$2:$E$38,"West"),0)</f>
        <v>658</v>
      </c>
      <c r="T75" s="233">
        <f>SUMIFS(Inventory!$F$2:$F$38,Inventory!$I$2:$I$38,"P3",Inventory!$E$2:$E$38,"&lt;&gt;West")+IF(UPPER($H75)="YES",SUMIFS(Inventory!$F$2:$F$38,Inventory!$I$2:$I$38,"P3",Inventory!$E$2:$E$38,"West"),0)</f>
        <v>1120</v>
      </c>
      <c r="U75" s="233">
        <f>SUMIFS(Inventory!$F$2:$F$38,Inventory!$I$2:$I$38,"P4",Inventory!$E$2:$E$38,"&lt;&gt;West")+IF(UPPER($H75)="YES",SUMIFS(Inventory!$F$2:$F$38,Inventory!$I$2:$I$38,"P4",Inventory!$E$2:$E$38,"West"),0)</f>
        <v>746</v>
      </c>
      <c r="V75" s="233">
        <f>SUMIFS(Inventory!$F$2:$F$38,Inventory!$I$2:$I$38,"P5",Inventory!$E$2:$E$38,"&lt;&gt;West")+IF(UPPER($H75)="YES",SUMIFS(Inventory!$F$2:$F$38,Inventory!$I$2:$I$38,"P5",Inventory!$E$2:$E$38,"West"),0)</f>
        <v>922</v>
      </c>
      <c r="W75" s="233">
        <f t="shared" si="97"/>
        <v>4006</v>
      </c>
      <c r="X75" s="233">
        <f>IF(IFERROR(INDEX(Overrides!$F$292:$L$531,MATCH($A75&amp;$G75,Overrides!$C$292:$C$531,0),1),"")&lt;&gt;"",IFERROR(INDEX(Overrides!$F$292:$L$531,MATCH($A75&amp;$G75,Overrides!$C$292:$C$531,0),1),""),ROUND(P75*Setup!B$72*VLOOKUP($F75,Setup!$A$52:$C$55,3,FALSE()),0))</f>
        <v>0</v>
      </c>
      <c r="Y75" s="233">
        <f>IF(IFERROR(INDEX(Overrides!$F$292:$L$531,MATCH($A75&amp;$G75,Overrides!$C$292:$C$531,0),2),"")&lt;&gt;"",IFERROR(INDEX(Overrides!$F$292:$L$531,MATCH($A75&amp;$G75,Overrides!$C$292:$C$531,0),2),""),ROUND(Q75*Setup!C$72*VLOOKUP($F75,Setup!$A$52:$C$55,3,FALSE()),0))</f>
        <v>165</v>
      </c>
      <c r="Z75" s="233">
        <f>IF(IFERROR(INDEX(Overrides!$F$292:$L$531,MATCH($A75&amp;$G75,Overrides!$C$292:$C$531,0),3),"")&lt;&gt;"",IFERROR(INDEX(Overrides!$F$292:$L$531,MATCH($A75&amp;$G75,Overrides!$C$292:$C$531,0),3),""),ROUND(R75*Setup!D$72*VLOOKUP($F75,Setup!$A$52:$C$55,3,FALSE()),0))</f>
        <v>0</v>
      </c>
      <c r="AA75" s="233">
        <f>IF(IFERROR(INDEX(Overrides!$F$292:$L$531,MATCH($A75&amp;$G75,Overrides!$C$292:$C$531,0),4),"")&lt;&gt;"",IFERROR(INDEX(Overrides!$F$292:$L$531,MATCH($A75&amp;$G75,Overrides!$C$292:$C$531,0),4),""),ROUND(S75*Setup!E$72*VLOOKUP($F75,Setup!$A$52:$C$55,3,FALSE()),0))</f>
        <v>257</v>
      </c>
      <c r="AB75" s="233">
        <f>IF(IFERROR(INDEX(Overrides!$F$292:$L$531,MATCH($A75&amp;$G75,Overrides!$C$292:$C$531,0),5),"")&lt;&gt;"",IFERROR(INDEX(Overrides!$F$292:$L$531,MATCH($A75&amp;$G75,Overrides!$C$292:$C$531,0),5),""),ROUND(T75*Setup!F$72*VLOOKUP($F75,Setup!$A$52:$C$55,3,FALSE()),0))</f>
        <v>291</v>
      </c>
      <c r="AC75" s="233">
        <f>IF(IFERROR(INDEX(Overrides!$F$292:$L$531,MATCH($A75&amp;$G75,Overrides!$C$292:$C$531,0),6),"")&lt;&gt;"",IFERROR(INDEX(Overrides!$F$292:$L$531,MATCH($A75&amp;$G75,Overrides!$C$292:$C$531,0),6),""),ROUND(U75*Setup!G$72*VLOOKUP($F75,Setup!$A$52:$C$55,3,FALSE()),0))</f>
        <v>218</v>
      </c>
      <c r="AD75" s="233">
        <f>IF(IFERROR(INDEX(Overrides!$F$292:$L$531,MATCH($A75&amp;$G75,Overrides!$C$292:$C$531,0),7),"")&lt;&gt;"",IFERROR(INDEX(Overrides!$F$292:$L$531,MATCH($A75&amp;$G75,Overrides!$C$292:$C$531,0),7),""),ROUND(V75*Setup!H$72*VLOOKUP($F75,Setup!$A$52:$C$55,3,FALSE()),0))</f>
        <v>150</v>
      </c>
      <c r="AE75" s="233">
        <f t="shared" si="84"/>
        <v>1081</v>
      </c>
      <c r="AF75" s="233">
        <f t="shared" si="85"/>
        <v>68</v>
      </c>
      <c r="AG75" s="233">
        <f t="shared" si="86"/>
        <v>257</v>
      </c>
      <c r="AH75" s="233">
        <f t="shared" si="87"/>
        <v>70</v>
      </c>
      <c r="AI75" s="233">
        <f t="shared" si="88"/>
        <v>401</v>
      </c>
      <c r="AJ75" s="233">
        <f t="shared" si="89"/>
        <v>829</v>
      </c>
      <c r="AK75" s="233">
        <f t="shared" si="90"/>
        <v>528</v>
      </c>
      <c r="AL75" s="233">
        <f t="shared" si="91"/>
        <v>772</v>
      </c>
      <c r="AM75" s="233">
        <f t="shared" si="92"/>
        <v>3234</v>
      </c>
      <c r="AN75" s="234">
        <f t="shared" si="98"/>
        <v>0</v>
      </c>
      <c r="AO75" s="234">
        <f t="shared" si="99"/>
        <v>9075</v>
      </c>
      <c r="AP75" s="234">
        <f t="shared" si="100"/>
        <v>0</v>
      </c>
      <c r="AQ75" s="234">
        <f t="shared" si="101"/>
        <v>10023</v>
      </c>
      <c r="AR75" s="234">
        <f t="shared" si="102"/>
        <v>6693</v>
      </c>
      <c r="AS75" s="234">
        <f t="shared" si="103"/>
        <v>3270</v>
      </c>
      <c r="AT75" s="234">
        <f t="shared" si="104"/>
        <v>1800</v>
      </c>
      <c r="AU75" s="234">
        <f t="shared" si="93"/>
        <v>30861</v>
      </c>
      <c r="AV75" s="167" t="str">
        <f>Setup!I10</f>
        <v>Yes</v>
      </c>
      <c r="AW75" s="167" t="str">
        <f>Setup!J10</f>
        <v>Yes</v>
      </c>
    </row>
    <row r="76" spans="1:49" ht="15" customHeight="1" x14ac:dyDescent="0.3">
      <c r="A76" s="167">
        <f>Setup!A10</f>
        <v>8</v>
      </c>
      <c r="B76" s="230">
        <f>Setup!B10</f>
        <v>46211</v>
      </c>
      <c r="C76" s="167" t="str">
        <f>Setup!C10</f>
        <v>Wednesday</v>
      </c>
      <c r="D76" s="167" t="str">
        <f>Setup!D10</f>
        <v>Sarasota Paradise</v>
      </c>
      <c r="E76" s="231">
        <f>Setup!E10</f>
        <v>0.79166666666666696</v>
      </c>
      <c r="F76" s="167" t="str">
        <f>Setup!F10</f>
        <v>C</v>
      </c>
      <c r="G76" s="167" t="s">
        <v>115</v>
      </c>
      <c r="H76" s="167" t="str">
        <f>Setup!H10</f>
        <v>Yes</v>
      </c>
      <c r="I76" s="232">
        <f>IF(IFERROR(INDEX(Overrides!$F$49:$L$288,MATCH($A76&amp;$G76,Overrides!$C$49:$C$288,0),1),"")&lt;&gt;"",IFERROR(INDEX(Overrides!$F$49:$L$288,MATCH($A76&amp;$G76,Overrides!$C$49:$C$288,0),1),""),IF(IFERROR(INDEX(Overrides!$D$6:$J$45,MATCH($F76&amp;$G76,Overrides!$C$6:$C$45,0),1),"")&lt;&gt;"",IFERROR(INDEX(Overrides!$D$6:$J$45,MATCH($F76&amp;$G76,Overrides!$C$6:$C$45,0),1),""),MROUND(VLOOKUP("P1+",Setup!$A$30:$B$36,2,FALSE())*VLOOKUP($G76,Setup!$A$40:$B$48,2,FALSE())*VLOOKUP($F76,Setup!$A$52:$B$55,2,FALSE()),0.5)))</f>
        <v>70</v>
      </c>
      <c r="J76" s="232">
        <f>IF(IFERROR(INDEX(Overrides!$F$49:$L$288,MATCH($A76&amp;$G76,Overrides!$C$49:$C$288,0),2),"")&lt;&gt;"",IFERROR(INDEX(Overrides!$F$49:$L$288,MATCH($A76&amp;$G76,Overrides!$C$49:$C$288,0),2),""),IF(IFERROR(INDEX(Overrides!$D$6:$J$45,MATCH($F76&amp;$G76,Overrides!$C$6:$C$45,0),2),"")&lt;&gt;"",IFERROR(INDEX(Overrides!$D$6:$J$45,MATCH($F76&amp;$G76,Overrides!$C$6:$C$45,0),2),""),MROUND(VLOOKUP("P1",Setup!$A$30:$B$36,2,FALSE())*VLOOKUP($G76,Setup!$A$40:$B$48,2,FALSE())*VLOOKUP($F76,Setup!$A$52:$B$55,2,FALSE()),0.5)))</f>
        <v>59.5</v>
      </c>
      <c r="K76" s="232">
        <f>IF(IFERROR(INDEX(Overrides!$F$49:$L$288,MATCH($A76&amp;$G76,Overrides!$C$49:$C$288,0),3),"")&lt;&gt;"",IFERROR(INDEX(Overrides!$F$49:$L$288,MATCH($A76&amp;$G76,Overrides!$C$49:$C$288,0),3),""),IF(IFERROR(INDEX(Overrides!$D$6:$J$45,MATCH($F76&amp;$G76,Overrides!$C$6:$C$45,0),3),"")&lt;&gt;"",IFERROR(INDEX(Overrides!$D$6:$J$45,MATCH($F76&amp;$G76,Overrides!$C$6:$C$45,0),3),""),MROUND(VLOOKUP("P2+",Setup!$A$30:$B$36,2,FALSE())*VLOOKUP($G76,Setup!$A$40:$B$48,2,FALSE())*VLOOKUP($F76,Setup!$A$52:$B$55,2,FALSE()),0.5)))</f>
        <v>53</v>
      </c>
      <c r="L76" s="232">
        <f>IF(IFERROR(INDEX(Overrides!$F$49:$L$288,MATCH($A76&amp;$G76,Overrides!$C$49:$C$288,0),4),"")&lt;&gt;"",IFERROR(INDEX(Overrides!$F$49:$L$288,MATCH($A76&amp;$G76,Overrides!$C$49:$C$288,0),4),""),IF(IFERROR(INDEX(Overrides!$D$6:$J$45,MATCH($F76&amp;$G76,Overrides!$C$6:$C$45,0),4),"")&lt;&gt;"",IFERROR(INDEX(Overrides!$D$6:$J$45,MATCH($F76&amp;$G76,Overrides!$C$6:$C$45,0),4),""),MROUND(VLOOKUP("P2",Setup!$A$30:$B$36,2,FALSE())*VLOOKUP($G76,Setup!$A$40:$B$48,2,FALSE())*VLOOKUP($F76,Setup!$A$52:$B$55,2,FALSE()),0.5)))</f>
        <v>42</v>
      </c>
      <c r="M76" s="232">
        <f>IF(IFERROR(INDEX(Overrides!$F$49:$L$288,MATCH($A76&amp;$G76,Overrides!$C$49:$C$288,0),5),"")&lt;&gt;"",IFERROR(INDEX(Overrides!$F$49:$L$288,MATCH($A76&amp;$G76,Overrides!$C$49:$C$288,0),5),""),IF(IFERROR(INDEX(Overrides!$D$6:$J$45,MATCH($F76&amp;$G76,Overrides!$C$6:$C$45,0),5),"")&lt;&gt;"",IFERROR(INDEX(Overrides!$D$6:$J$45,MATCH($F76&amp;$G76,Overrides!$C$6:$C$45,0),5),""),MROUND(VLOOKUP("P3",Setup!$A$30:$B$36,2,FALSE())*VLOOKUP($G76,Setup!$A$40:$B$48,2,FALSE())*VLOOKUP($F76,Setup!$A$52:$B$55,2,FALSE()),0.5)))</f>
        <v>25</v>
      </c>
      <c r="N76" s="232">
        <f>IF(IFERROR(INDEX(Overrides!$F$49:$L$288,MATCH($A76&amp;$G76,Overrides!$C$49:$C$288,0),6),"")&lt;&gt;"",IFERROR(INDEX(Overrides!$F$49:$L$288,MATCH($A76&amp;$G76,Overrides!$C$49:$C$288,0),6),""),IF(IFERROR(INDEX(Overrides!$D$6:$J$45,MATCH($F76&amp;$G76,Overrides!$C$6:$C$45,0),6),"")&lt;&gt;"",IFERROR(INDEX(Overrides!$D$6:$J$45,MATCH($F76&amp;$G76,Overrides!$C$6:$C$45,0),6),""),MROUND(VLOOKUP("P4",Setup!$A$30:$B$36,2,FALSE())*VLOOKUP($G76,Setup!$A$40:$B$48,2,FALSE())*VLOOKUP($F76,Setup!$A$52:$B$55,2,FALSE()),0.5)))</f>
        <v>16</v>
      </c>
      <c r="O76" s="232">
        <f>IF(IFERROR(INDEX(Overrides!$F$49:$L$288,MATCH($A76&amp;$G76,Overrides!$C$49:$C$288,0),7),"")&lt;&gt;"",IFERROR(INDEX(Overrides!$F$49:$L$288,MATCH($A76&amp;$G76,Overrides!$C$49:$C$288,0),7),""),IF(IFERROR(INDEX(Overrides!$D$6:$J$45,MATCH($F76&amp;$G76,Overrides!$C$6:$C$45,0),7),"")&lt;&gt;"",IFERROR(INDEX(Overrides!$D$6:$J$45,MATCH($F76&amp;$G76,Overrides!$C$6:$C$45,0),7),""),MROUND(VLOOKUP("P5",Setup!$A$30:$B$36,2,FALSE())*VLOOKUP($G76,Setup!$A$40:$B$48,2,FALSE())*VLOOKUP($F76,Setup!$A$52:$B$55,2,FALSE()),0.5)))</f>
        <v>13</v>
      </c>
      <c r="P76" s="233">
        <f>SUMIFS(Inventory!$F$2:$F$38,Inventory!$I$2:$I$38,"P1+",Inventory!$E$2:$E$38,"&lt;&gt;West")+IF(UPPER($H76)="YES",SUMIFS(Inventory!$F$2:$F$38,Inventory!$I$2:$I$38,"P1+",Inventory!$E$2:$E$38,"West"),0)</f>
        <v>68</v>
      </c>
      <c r="Q76" s="233">
        <f>SUMIFS(Inventory!$F$2:$F$38,Inventory!$I$2:$I$38,"P1",Inventory!$E$2:$E$38,"&lt;&gt;West")+IF(UPPER($H76)="YES",SUMIFS(Inventory!$F$2:$F$38,Inventory!$I$2:$I$38,"P1",Inventory!$E$2:$E$38,"West"),0)</f>
        <v>422</v>
      </c>
      <c r="R76" s="233">
        <f>SUMIFS(Inventory!$F$2:$F$38,Inventory!$I$2:$I$38,"P2+",Inventory!$E$2:$E$38,"&lt;&gt;West")+IF(UPPER($H76)="YES",SUMIFS(Inventory!$F$2:$F$38,Inventory!$I$2:$I$38,"P2+",Inventory!$E$2:$E$38,"West"),0)</f>
        <v>70</v>
      </c>
      <c r="S76" s="233">
        <f>SUMIFS(Inventory!$F$2:$F$38,Inventory!$I$2:$I$38,"P2",Inventory!$E$2:$E$38,"&lt;&gt;West")+IF(UPPER($H76)="YES",SUMIFS(Inventory!$F$2:$F$38,Inventory!$I$2:$I$38,"P2",Inventory!$E$2:$E$38,"West"),0)</f>
        <v>658</v>
      </c>
      <c r="T76" s="233">
        <f>SUMIFS(Inventory!$F$2:$F$38,Inventory!$I$2:$I$38,"P3",Inventory!$E$2:$E$38,"&lt;&gt;West")+IF(UPPER($H76)="YES",SUMIFS(Inventory!$F$2:$F$38,Inventory!$I$2:$I$38,"P3",Inventory!$E$2:$E$38,"West"),0)</f>
        <v>1120</v>
      </c>
      <c r="U76" s="233">
        <f>SUMIFS(Inventory!$F$2:$F$38,Inventory!$I$2:$I$38,"P4",Inventory!$E$2:$E$38,"&lt;&gt;West")+IF(UPPER($H76)="YES",SUMIFS(Inventory!$F$2:$F$38,Inventory!$I$2:$I$38,"P4",Inventory!$E$2:$E$38,"West"),0)</f>
        <v>746</v>
      </c>
      <c r="V76" s="233">
        <f>SUMIFS(Inventory!$F$2:$F$38,Inventory!$I$2:$I$38,"P5",Inventory!$E$2:$E$38,"&lt;&gt;West")+IF(UPPER($H76)="YES",SUMIFS(Inventory!$F$2:$F$38,Inventory!$I$2:$I$38,"P5",Inventory!$E$2:$E$38,"West"),0)</f>
        <v>922</v>
      </c>
      <c r="W76" s="233">
        <f t="shared" si="97"/>
        <v>4006</v>
      </c>
      <c r="X76" s="233">
        <f>IF(IFERROR(INDEX(Overrides!$F$292:$L$531,MATCH($A76&amp;$G76,Overrides!$C$292:$C$531,0),1),"")&lt;&gt;"",IFERROR(INDEX(Overrides!$F$292:$L$531,MATCH($A76&amp;$G76,Overrides!$C$292:$C$531,0),1),""),ROUND(P76*Setup!B$73*VLOOKUP($F76,Setup!$A$52:$C$55,3,FALSE()),0))</f>
        <v>0</v>
      </c>
      <c r="Y76" s="233">
        <f>IF(IFERROR(INDEX(Overrides!$F$292:$L$531,MATCH($A76&amp;$G76,Overrides!$C$292:$C$531,0),2),"")&lt;&gt;"",IFERROR(INDEX(Overrides!$F$292:$L$531,MATCH($A76&amp;$G76,Overrides!$C$292:$C$531,0),2),""),ROUND(Q76*Setup!C$73*VLOOKUP($F76,Setup!$A$52:$C$55,3,FALSE()),0))</f>
        <v>41</v>
      </c>
      <c r="Z76" s="233">
        <f>IF(IFERROR(INDEX(Overrides!$F$292:$L$531,MATCH($A76&amp;$G76,Overrides!$C$292:$C$531,0),3),"")&lt;&gt;"",IFERROR(INDEX(Overrides!$F$292:$L$531,MATCH($A76&amp;$G76,Overrides!$C$292:$C$531,0),3),""),ROUND(R76*Setup!D$73*VLOOKUP($F76,Setup!$A$52:$C$55,3,FALSE()),0))</f>
        <v>0</v>
      </c>
      <c r="AA76" s="233">
        <f>IF(IFERROR(INDEX(Overrides!$F$292:$L$531,MATCH($A76&amp;$G76,Overrides!$C$292:$C$531,0),4),"")&lt;&gt;"",IFERROR(INDEX(Overrides!$F$292:$L$531,MATCH($A76&amp;$G76,Overrides!$C$292:$C$531,0),4),""),ROUND(S76*Setup!E$73*VLOOKUP($F76,Setup!$A$52:$C$55,3,FALSE()),0))</f>
        <v>21</v>
      </c>
      <c r="AB76" s="233">
        <f>IF(IFERROR(INDEX(Overrides!$F$292:$L$531,MATCH($A76&amp;$G76,Overrides!$C$292:$C$531,0),5),"")&lt;&gt;"",IFERROR(INDEX(Overrides!$F$292:$L$531,MATCH($A76&amp;$G76,Overrides!$C$292:$C$531,0),5),""),ROUND(T76*Setup!F$73*VLOOKUP($F76,Setup!$A$52:$C$55,3,FALSE()),0))</f>
        <v>36</v>
      </c>
      <c r="AC76" s="233">
        <f>IF(IFERROR(INDEX(Overrides!$F$292:$L$531,MATCH($A76&amp;$G76,Overrides!$C$292:$C$531,0),6),"")&lt;&gt;"",IFERROR(INDEX(Overrides!$F$292:$L$531,MATCH($A76&amp;$G76,Overrides!$C$292:$C$531,0),6),""),ROUND(U76*Setup!G$73*VLOOKUP($F76,Setup!$A$52:$C$55,3,FALSE()),0))</f>
        <v>24</v>
      </c>
      <c r="AD76" s="233">
        <f>IF(IFERROR(INDEX(Overrides!$F$292:$L$531,MATCH($A76&amp;$G76,Overrides!$C$292:$C$531,0),7),"")&lt;&gt;"",IFERROR(INDEX(Overrides!$F$292:$L$531,MATCH($A76&amp;$G76,Overrides!$C$292:$C$531,0),7),""),ROUND(V76*Setup!H$73*VLOOKUP($F76,Setup!$A$52:$C$55,3,FALSE()),0))</f>
        <v>30</v>
      </c>
      <c r="AE76" s="233">
        <f t="shared" si="84"/>
        <v>152</v>
      </c>
      <c r="AF76" s="233">
        <f t="shared" si="85"/>
        <v>68</v>
      </c>
      <c r="AG76" s="233">
        <f t="shared" si="86"/>
        <v>381</v>
      </c>
      <c r="AH76" s="233">
        <f t="shared" si="87"/>
        <v>70</v>
      </c>
      <c r="AI76" s="233">
        <f t="shared" si="88"/>
        <v>637</v>
      </c>
      <c r="AJ76" s="233">
        <f t="shared" si="89"/>
        <v>1084</v>
      </c>
      <c r="AK76" s="233">
        <f t="shared" si="90"/>
        <v>722</v>
      </c>
      <c r="AL76" s="233">
        <f t="shared" si="91"/>
        <v>892</v>
      </c>
      <c r="AM76" s="233">
        <f t="shared" si="92"/>
        <v>3114</v>
      </c>
      <c r="AN76" s="234">
        <f t="shared" si="98"/>
        <v>0</v>
      </c>
      <c r="AO76" s="234">
        <f t="shared" si="99"/>
        <v>2439.5</v>
      </c>
      <c r="AP76" s="234">
        <f t="shared" si="100"/>
        <v>0</v>
      </c>
      <c r="AQ76" s="234">
        <f t="shared" si="101"/>
        <v>882</v>
      </c>
      <c r="AR76" s="234">
        <f t="shared" si="102"/>
        <v>900</v>
      </c>
      <c r="AS76" s="234">
        <f t="shared" si="103"/>
        <v>384</v>
      </c>
      <c r="AT76" s="234">
        <f t="shared" si="104"/>
        <v>390</v>
      </c>
      <c r="AU76" s="234">
        <f t="shared" si="93"/>
        <v>4995.5</v>
      </c>
      <c r="AV76" s="167" t="str">
        <f>Setup!I10</f>
        <v>Yes</v>
      </c>
      <c r="AW76" s="167" t="str">
        <f>Setup!J10</f>
        <v>Yes</v>
      </c>
    </row>
    <row r="77" spans="1:49" ht="15" customHeight="1" x14ac:dyDescent="0.3">
      <c r="A77" s="167">
        <f>Setup!A10</f>
        <v>8</v>
      </c>
      <c r="B77" s="230">
        <f>Setup!B10</f>
        <v>46211</v>
      </c>
      <c r="C77" s="167" t="str">
        <f>Setup!C10</f>
        <v>Wednesday</v>
      </c>
      <c r="D77" s="167" t="str">
        <f>Setup!D10</f>
        <v>Sarasota Paradise</v>
      </c>
      <c r="E77" s="231">
        <f>Setup!E10</f>
        <v>0.79166666666666696</v>
      </c>
      <c r="F77" s="167" t="str">
        <f>Setup!F10</f>
        <v>C</v>
      </c>
      <c r="G77" s="167" t="s">
        <v>117</v>
      </c>
      <c r="H77" s="167" t="str">
        <f>Setup!H10</f>
        <v>Yes</v>
      </c>
      <c r="I77" s="232">
        <f>IF(IFERROR(INDEX(Overrides!$F$49:$L$288,MATCH($A77&amp;$G77,Overrides!$C$49:$C$288,0),1),"")&lt;&gt;"",IFERROR(INDEX(Overrides!$F$49:$L$288,MATCH($A77&amp;$G77,Overrides!$C$49:$C$288,0),1),""),IF(IFERROR(INDEX(Overrides!$D$6:$J$45,MATCH($F77&amp;$G77,Overrides!$C$6:$C$45,0),1),"")&lt;&gt;"",IFERROR(INDEX(Overrides!$D$6:$J$45,MATCH($F77&amp;$G77,Overrides!$C$6:$C$45,0),1),""),MROUND(VLOOKUP("P1+",Setup!$A$30:$B$36,2,FALSE())*VLOOKUP($G77,Setup!$A$40:$B$48,2,FALSE())*VLOOKUP($F77,Setup!$A$52:$B$55,2,FALSE()),0.5)))</f>
        <v>52</v>
      </c>
      <c r="J77" s="232">
        <f>IF(IFERROR(INDEX(Overrides!$F$49:$L$288,MATCH($A77&amp;$G77,Overrides!$C$49:$C$288,0),2),"")&lt;&gt;"",IFERROR(INDEX(Overrides!$F$49:$L$288,MATCH($A77&amp;$G77,Overrides!$C$49:$C$288,0),2),""),IF(IFERROR(INDEX(Overrides!$D$6:$J$45,MATCH($F77&amp;$G77,Overrides!$C$6:$C$45,0),2),"")&lt;&gt;"",IFERROR(INDEX(Overrides!$D$6:$J$45,MATCH($F77&amp;$G77,Overrides!$C$6:$C$45,0),2),""),MROUND(VLOOKUP("P1",Setup!$A$30:$B$36,2,FALSE())*VLOOKUP($G77,Setup!$A$40:$B$48,2,FALSE())*VLOOKUP($F77,Setup!$A$52:$B$55,2,FALSE()),0.5)))</f>
        <v>44</v>
      </c>
      <c r="K77" s="232">
        <f>IF(IFERROR(INDEX(Overrides!$F$49:$L$288,MATCH($A77&amp;$G77,Overrides!$C$49:$C$288,0),3),"")&lt;&gt;"",IFERROR(INDEX(Overrides!$F$49:$L$288,MATCH($A77&amp;$G77,Overrides!$C$49:$C$288,0),3),""),IF(IFERROR(INDEX(Overrides!$D$6:$J$45,MATCH($F77&amp;$G77,Overrides!$C$6:$C$45,0),3),"")&lt;&gt;"",IFERROR(INDEX(Overrides!$D$6:$J$45,MATCH($F77&amp;$G77,Overrides!$C$6:$C$45,0),3),""),MROUND(VLOOKUP("P2+",Setup!$A$30:$B$36,2,FALSE())*VLOOKUP($G77,Setup!$A$40:$B$48,2,FALSE())*VLOOKUP($F77,Setup!$A$52:$B$55,2,FALSE()),0.5)))</f>
        <v>39</v>
      </c>
      <c r="L77" s="232">
        <f>IF(IFERROR(INDEX(Overrides!$F$49:$L$288,MATCH($A77&amp;$G77,Overrides!$C$49:$C$288,0),4),"")&lt;&gt;"",IFERROR(INDEX(Overrides!$F$49:$L$288,MATCH($A77&amp;$G77,Overrides!$C$49:$C$288,0),4),""),IF(IFERROR(INDEX(Overrides!$D$6:$J$45,MATCH($F77&amp;$G77,Overrides!$C$6:$C$45,0),4),"")&lt;&gt;"",IFERROR(INDEX(Overrides!$D$6:$J$45,MATCH($F77&amp;$G77,Overrides!$C$6:$C$45,0),4),""),MROUND(VLOOKUP("P2",Setup!$A$30:$B$36,2,FALSE())*VLOOKUP($G77,Setup!$A$40:$B$48,2,FALSE())*VLOOKUP($F77,Setup!$A$52:$B$55,2,FALSE()),0.5)))</f>
        <v>31</v>
      </c>
      <c r="M77" s="232">
        <f>IF(IFERROR(INDEX(Overrides!$F$49:$L$288,MATCH($A77&amp;$G77,Overrides!$C$49:$C$288,0),5),"")&lt;&gt;"",IFERROR(INDEX(Overrides!$F$49:$L$288,MATCH($A77&amp;$G77,Overrides!$C$49:$C$288,0),5),""),IF(IFERROR(INDEX(Overrides!$D$6:$J$45,MATCH($F77&amp;$G77,Overrides!$C$6:$C$45,0),5),"")&lt;&gt;"",IFERROR(INDEX(Overrides!$D$6:$J$45,MATCH($F77&amp;$G77,Overrides!$C$6:$C$45,0),5),""),MROUND(VLOOKUP("P3",Setup!$A$30:$B$36,2,FALSE())*VLOOKUP($G77,Setup!$A$40:$B$48,2,FALSE())*VLOOKUP($F77,Setup!$A$52:$B$55,2,FALSE()),0.5)))</f>
        <v>18.5</v>
      </c>
      <c r="N77" s="232">
        <f>IF(IFERROR(INDEX(Overrides!$F$49:$L$288,MATCH($A77&amp;$G77,Overrides!$C$49:$C$288,0),6),"")&lt;&gt;"",IFERROR(INDEX(Overrides!$F$49:$L$288,MATCH($A77&amp;$G77,Overrides!$C$49:$C$288,0),6),""),IF(IFERROR(INDEX(Overrides!$D$6:$J$45,MATCH($F77&amp;$G77,Overrides!$C$6:$C$45,0),6),"")&lt;&gt;"",IFERROR(INDEX(Overrides!$D$6:$J$45,MATCH($F77&amp;$G77,Overrides!$C$6:$C$45,0),6),""),MROUND(VLOOKUP("P4",Setup!$A$30:$B$36,2,FALSE())*VLOOKUP($G77,Setup!$A$40:$B$48,2,FALSE())*VLOOKUP($F77,Setup!$A$52:$B$55,2,FALSE()),0.5)))</f>
        <v>12</v>
      </c>
      <c r="O77" s="232">
        <f>IF(IFERROR(INDEX(Overrides!$F$49:$L$288,MATCH($A77&amp;$G77,Overrides!$C$49:$C$288,0),7),"")&lt;&gt;"",IFERROR(INDEX(Overrides!$F$49:$L$288,MATCH($A77&amp;$G77,Overrides!$C$49:$C$288,0),7),""),IF(IFERROR(INDEX(Overrides!$D$6:$J$45,MATCH($F77&amp;$G77,Overrides!$C$6:$C$45,0),7),"")&lt;&gt;"",IFERROR(INDEX(Overrides!$D$6:$J$45,MATCH($F77&amp;$G77,Overrides!$C$6:$C$45,0),7),""),MROUND(VLOOKUP("P5",Setup!$A$30:$B$36,2,FALSE())*VLOOKUP($G77,Setup!$A$40:$B$48,2,FALSE())*VLOOKUP($F77,Setup!$A$52:$B$55,2,FALSE()),0.5)))</f>
        <v>9.5</v>
      </c>
      <c r="P77" s="233">
        <f>SUMIFS(Inventory!$F$2:$F$38,Inventory!$I$2:$I$38,"P1+",Inventory!$E$2:$E$38,"&lt;&gt;West")+IF(UPPER($H77)="YES",SUMIFS(Inventory!$F$2:$F$38,Inventory!$I$2:$I$38,"P1+",Inventory!$E$2:$E$38,"West"),0)</f>
        <v>68</v>
      </c>
      <c r="Q77" s="233">
        <f>SUMIFS(Inventory!$F$2:$F$38,Inventory!$I$2:$I$38,"P1",Inventory!$E$2:$E$38,"&lt;&gt;West")+IF(UPPER($H77)="YES",SUMIFS(Inventory!$F$2:$F$38,Inventory!$I$2:$I$38,"P1",Inventory!$E$2:$E$38,"West"),0)</f>
        <v>422</v>
      </c>
      <c r="R77" s="233">
        <f>SUMIFS(Inventory!$F$2:$F$38,Inventory!$I$2:$I$38,"P2+",Inventory!$E$2:$E$38,"&lt;&gt;West")+IF(UPPER($H77)="YES",SUMIFS(Inventory!$F$2:$F$38,Inventory!$I$2:$I$38,"P2+",Inventory!$E$2:$E$38,"West"),0)</f>
        <v>70</v>
      </c>
      <c r="S77" s="233">
        <f>SUMIFS(Inventory!$F$2:$F$38,Inventory!$I$2:$I$38,"P2",Inventory!$E$2:$E$38,"&lt;&gt;West")+IF(UPPER($H77)="YES",SUMIFS(Inventory!$F$2:$F$38,Inventory!$I$2:$I$38,"P2",Inventory!$E$2:$E$38,"West"),0)</f>
        <v>658</v>
      </c>
      <c r="T77" s="233">
        <f>SUMIFS(Inventory!$F$2:$F$38,Inventory!$I$2:$I$38,"P3",Inventory!$E$2:$E$38,"&lt;&gt;West")+IF(UPPER($H77)="YES",SUMIFS(Inventory!$F$2:$F$38,Inventory!$I$2:$I$38,"P3",Inventory!$E$2:$E$38,"West"),0)</f>
        <v>1120</v>
      </c>
      <c r="U77" s="233">
        <f>SUMIFS(Inventory!$F$2:$F$38,Inventory!$I$2:$I$38,"P4",Inventory!$E$2:$E$38,"&lt;&gt;West")+IF(UPPER($H77)="YES",SUMIFS(Inventory!$F$2:$F$38,Inventory!$I$2:$I$38,"P4",Inventory!$E$2:$E$38,"West"),0)</f>
        <v>746</v>
      </c>
      <c r="V77" s="233">
        <f>SUMIFS(Inventory!$F$2:$F$38,Inventory!$I$2:$I$38,"P5",Inventory!$E$2:$E$38,"&lt;&gt;West")+IF(UPPER($H77)="YES",SUMIFS(Inventory!$F$2:$F$38,Inventory!$I$2:$I$38,"P5",Inventory!$E$2:$E$38,"West"),0)</f>
        <v>922</v>
      </c>
      <c r="W77" s="233">
        <f t="shared" si="97"/>
        <v>4006</v>
      </c>
      <c r="X77" s="233">
        <f>IF(IFERROR(INDEX(Overrides!$F$292:$L$531,MATCH($A77&amp;$G77,Overrides!$C$292:$C$531,0),1),"")&lt;&gt;"",IFERROR(INDEX(Overrides!$F$292:$L$531,MATCH($A77&amp;$G77,Overrides!$C$292:$C$531,0),1),""),ROUND(P77*Setup!B$74*VLOOKUP($F77,Setup!$A$52:$C$55,3,FALSE()),0))</f>
        <v>0</v>
      </c>
      <c r="Y77" s="233">
        <f>IF(IFERROR(INDEX(Overrides!$F$292:$L$531,MATCH($A77&amp;$G77,Overrides!$C$292:$C$531,0),2),"")&lt;&gt;"",IFERROR(INDEX(Overrides!$F$292:$L$531,MATCH($A77&amp;$G77,Overrides!$C$292:$C$531,0),2),""),ROUND(Q77*Setup!C$74*VLOOKUP($F77,Setup!$A$52:$C$55,3,FALSE()),0))</f>
        <v>0</v>
      </c>
      <c r="Z77" s="233">
        <f>IF(IFERROR(INDEX(Overrides!$F$292:$L$531,MATCH($A77&amp;$G77,Overrides!$C$292:$C$531,0),3),"")&lt;&gt;"",IFERROR(INDEX(Overrides!$F$292:$L$531,MATCH($A77&amp;$G77,Overrides!$C$292:$C$531,0),3),""),ROUND(R77*Setup!D$74*VLOOKUP($F77,Setup!$A$52:$C$55,3,FALSE()),0))</f>
        <v>0</v>
      </c>
      <c r="AA77" s="233">
        <f>IF(IFERROR(INDEX(Overrides!$F$292:$L$531,MATCH($A77&amp;$G77,Overrides!$C$292:$C$531,0),4),"")&lt;&gt;"",IFERROR(INDEX(Overrides!$F$292:$L$531,MATCH($A77&amp;$G77,Overrides!$C$292:$C$531,0),4),""),ROUND(S77*Setup!E$74*VLOOKUP($F77,Setup!$A$52:$C$55,3,FALSE()),0))</f>
        <v>0</v>
      </c>
      <c r="AB77" s="233">
        <f>IF(IFERROR(INDEX(Overrides!$F$292:$L$531,MATCH($A77&amp;$G77,Overrides!$C$292:$C$531,0),5),"")&lt;&gt;"",IFERROR(INDEX(Overrides!$F$292:$L$531,MATCH($A77&amp;$G77,Overrides!$C$292:$C$531,0),5),""),ROUND(T77*Setup!F$74*VLOOKUP($F77,Setup!$A$52:$C$55,3,FALSE()),0))</f>
        <v>0</v>
      </c>
      <c r="AC77" s="233">
        <f>IF(IFERROR(INDEX(Overrides!$F$292:$L$531,MATCH($A77&amp;$G77,Overrides!$C$292:$C$531,0),6),"")&lt;&gt;"",IFERROR(INDEX(Overrides!$F$292:$L$531,MATCH($A77&amp;$G77,Overrides!$C$292:$C$531,0),6),""),ROUND(U77*Setup!G$74*VLOOKUP($F77,Setup!$A$52:$C$55,3,FALSE()),0))</f>
        <v>0</v>
      </c>
      <c r="AD77" s="233">
        <f>IF(IFERROR(INDEX(Overrides!$F$292:$L$531,MATCH($A77&amp;$G77,Overrides!$C$292:$C$531,0),7),"")&lt;&gt;"",IFERROR(INDEX(Overrides!$F$292:$L$531,MATCH($A77&amp;$G77,Overrides!$C$292:$C$531,0),7),""),ROUND(V77*Setup!H$74*VLOOKUP($F77,Setup!$A$52:$C$55,3,FALSE()),0))</f>
        <v>0</v>
      </c>
      <c r="AE77" s="233">
        <f t="shared" si="84"/>
        <v>0</v>
      </c>
      <c r="AF77" s="233">
        <f t="shared" si="85"/>
        <v>68</v>
      </c>
      <c r="AG77" s="233">
        <f t="shared" si="86"/>
        <v>422</v>
      </c>
      <c r="AH77" s="233">
        <f t="shared" si="87"/>
        <v>70</v>
      </c>
      <c r="AI77" s="233">
        <f t="shared" si="88"/>
        <v>658</v>
      </c>
      <c r="AJ77" s="233">
        <f t="shared" si="89"/>
        <v>1120</v>
      </c>
      <c r="AK77" s="233">
        <f t="shared" si="90"/>
        <v>746</v>
      </c>
      <c r="AL77" s="233">
        <f t="shared" si="91"/>
        <v>922</v>
      </c>
      <c r="AM77" s="233">
        <f t="shared" si="92"/>
        <v>3084</v>
      </c>
      <c r="AN77" s="234">
        <f t="shared" si="98"/>
        <v>0</v>
      </c>
      <c r="AO77" s="234">
        <f t="shared" si="99"/>
        <v>0</v>
      </c>
      <c r="AP77" s="234">
        <f t="shared" si="100"/>
        <v>0</v>
      </c>
      <c r="AQ77" s="234">
        <f t="shared" si="101"/>
        <v>0</v>
      </c>
      <c r="AR77" s="234">
        <f t="shared" si="102"/>
        <v>0</v>
      </c>
      <c r="AS77" s="234">
        <f t="shared" si="103"/>
        <v>0</v>
      </c>
      <c r="AT77" s="234">
        <f t="shared" si="104"/>
        <v>0</v>
      </c>
      <c r="AU77" s="234">
        <f t="shared" si="93"/>
        <v>0</v>
      </c>
      <c r="AV77" s="167" t="str">
        <f>Setup!I10</f>
        <v>Yes</v>
      </c>
      <c r="AW77" s="167" t="str">
        <f>Setup!J10</f>
        <v>Yes</v>
      </c>
    </row>
    <row r="78" spans="1:49" ht="15" customHeight="1" x14ac:dyDescent="0.3">
      <c r="A78" s="167">
        <f>Setup!A10</f>
        <v>8</v>
      </c>
      <c r="B78" s="230">
        <f>Setup!B10</f>
        <v>46211</v>
      </c>
      <c r="C78" s="167" t="str">
        <f>Setup!C10</f>
        <v>Wednesday</v>
      </c>
      <c r="D78" s="167" t="str">
        <f>Setup!D10</f>
        <v>Sarasota Paradise</v>
      </c>
      <c r="E78" s="231">
        <f>Setup!E10</f>
        <v>0.79166666666666696</v>
      </c>
      <c r="F78" s="167" t="str">
        <f>Setup!F10</f>
        <v>C</v>
      </c>
      <c r="G78" s="167" t="s">
        <v>119</v>
      </c>
      <c r="H78" s="167" t="str">
        <f>Setup!H10</f>
        <v>Yes</v>
      </c>
      <c r="I78" s="232">
        <f>IF(IFERROR(INDEX(Overrides!$F$49:$L$288,MATCH($A78&amp;$G78,Overrides!$C$49:$C$288,0),1),"")&lt;&gt;"",IFERROR(INDEX(Overrides!$F$49:$L$288,MATCH($A78&amp;$G78,Overrides!$C$49:$C$288,0),1),""),IF(IFERROR(INDEX(Overrides!$D$6:$J$45,MATCH($F78&amp;$G78,Overrides!$C$6:$C$45,0),1),"")&lt;&gt;"",IFERROR(INDEX(Overrides!$D$6:$J$45,MATCH($F78&amp;$G78,Overrides!$C$6:$C$45,0),1),""),MROUND(VLOOKUP("P1+",Setup!$A$30:$B$36,2,FALSE())*VLOOKUP($G78,Setup!$A$40:$B$48,2,FALSE())*VLOOKUP($F78,Setup!$A$52:$B$55,2,FALSE()),0.5)))</f>
        <v>0</v>
      </c>
      <c r="J78" s="232">
        <f>IF(IFERROR(INDEX(Overrides!$F$49:$L$288,MATCH($A78&amp;$G78,Overrides!$C$49:$C$288,0),2),"")&lt;&gt;"",IFERROR(INDEX(Overrides!$F$49:$L$288,MATCH($A78&amp;$G78,Overrides!$C$49:$C$288,0),2),""),IF(IFERROR(INDEX(Overrides!$D$6:$J$45,MATCH($F78&amp;$G78,Overrides!$C$6:$C$45,0),2),"")&lt;&gt;"",IFERROR(INDEX(Overrides!$D$6:$J$45,MATCH($F78&amp;$G78,Overrides!$C$6:$C$45,0),2),""),MROUND(VLOOKUP("P1",Setup!$A$30:$B$36,2,FALSE())*VLOOKUP($G78,Setup!$A$40:$B$48,2,FALSE())*VLOOKUP($F78,Setup!$A$52:$B$55,2,FALSE()),0.5)))</f>
        <v>0</v>
      </c>
      <c r="K78" s="232">
        <f>IF(IFERROR(INDEX(Overrides!$F$49:$L$288,MATCH($A78&amp;$G78,Overrides!$C$49:$C$288,0),3),"")&lt;&gt;"",IFERROR(INDEX(Overrides!$F$49:$L$288,MATCH($A78&amp;$G78,Overrides!$C$49:$C$288,0),3),""),IF(IFERROR(INDEX(Overrides!$D$6:$J$45,MATCH($F78&amp;$G78,Overrides!$C$6:$C$45,0),3),"")&lt;&gt;"",IFERROR(INDEX(Overrides!$D$6:$J$45,MATCH($F78&amp;$G78,Overrides!$C$6:$C$45,0),3),""),MROUND(VLOOKUP("P2+",Setup!$A$30:$B$36,2,FALSE())*VLOOKUP($G78,Setup!$A$40:$B$48,2,FALSE())*VLOOKUP($F78,Setup!$A$52:$B$55,2,FALSE()),0.5)))</f>
        <v>0</v>
      </c>
      <c r="L78" s="232">
        <f>IF(IFERROR(INDEX(Overrides!$F$49:$L$288,MATCH($A78&amp;$G78,Overrides!$C$49:$C$288,0),4),"")&lt;&gt;"",IFERROR(INDEX(Overrides!$F$49:$L$288,MATCH($A78&amp;$G78,Overrides!$C$49:$C$288,0),4),""),IF(IFERROR(INDEX(Overrides!$D$6:$J$45,MATCH($F78&amp;$G78,Overrides!$C$6:$C$45,0),4),"")&lt;&gt;"",IFERROR(INDEX(Overrides!$D$6:$J$45,MATCH($F78&amp;$G78,Overrides!$C$6:$C$45,0),4),""),MROUND(VLOOKUP("P2",Setup!$A$30:$B$36,2,FALSE())*VLOOKUP($G78,Setup!$A$40:$B$48,2,FALSE())*VLOOKUP($F78,Setup!$A$52:$B$55,2,FALSE()),0.5)))</f>
        <v>0</v>
      </c>
      <c r="M78" s="232">
        <f>IF(IFERROR(INDEX(Overrides!$F$49:$L$288,MATCH($A78&amp;$G78,Overrides!$C$49:$C$288,0),5),"")&lt;&gt;"",IFERROR(INDEX(Overrides!$F$49:$L$288,MATCH($A78&amp;$G78,Overrides!$C$49:$C$288,0),5),""),IF(IFERROR(INDEX(Overrides!$D$6:$J$45,MATCH($F78&amp;$G78,Overrides!$C$6:$C$45,0),5),"")&lt;&gt;"",IFERROR(INDEX(Overrides!$D$6:$J$45,MATCH($F78&amp;$G78,Overrides!$C$6:$C$45,0),5),""),MROUND(VLOOKUP("P3",Setup!$A$30:$B$36,2,FALSE())*VLOOKUP($G78,Setup!$A$40:$B$48,2,FALSE())*VLOOKUP($F78,Setup!$A$52:$B$55,2,FALSE()),0.5)))</f>
        <v>0</v>
      </c>
      <c r="N78" s="232">
        <f>IF(IFERROR(INDEX(Overrides!$F$49:$L$288,MATCH($A78&amp;$G78,Overrides!$C$49:$C$288,0),6),"")&lt;&gt;"",IFERROR(INDEX(Overrides!$F$49:$L$288,MATCH($A78&amp;$G78,Overrides!$C$49:$C$288,0),6),""),IF(IFERROR(INDEX(Overrides!$D$6:$J$45,MATCH($F78&amp;$G78,Overrides!$C$6:$C$45,0),6),"")&lt;&gt;"",IFERROR(INDEX(Overrides!$D$6:$J$45,MATCH($F78&amp;$G78,Overrides!$C$6:$C$45,0),6),""),MROUND(VLOOKUP("P4",Setup!$A$30:$B$36,2,FALSE())*VLOOKUP($G78,Setup!$A$40:$B$48,2,FALSE())*VLOOKUP($F78,Setup!$A$52:$B$55,2,FALSE()),0.5)))</f>
        <v>0</v>
      </c>
      <c r="O78" s="232">
        <f>IF(IFERROR(INDEX(Overrides!$F$49:$L$288,MATCH($A78&amp;$G78,Overrides!$C$49:$C$288,0),7),"")&lt;&gt;"",IFERROR(INDEX(Overrides!$F$49:$L$288,MATCH($A78&amp;$G78,Overrides!$C$49:$C$288,0),7),""),IF(IFERROR(INDEX(Overrides!$D$6:$J$45,MATCH($F78&amp;$G78,Overrides!$C$6:$C$45,0),7),"")&lt;&gt;"",IFERROR(INDEX(Overrides!$D$6:$J$45,MATCH($F78&amp;$G78,Overrides!$C$6:$C$45,0),7),""),MROUND(VLOOKUP("P5",Setup!$A$30:$B$36,2,FALSE())*VLOOKUP($G78,Setup!$A$40:$B$48,2,FALSE())*VLOOKUP($F78,Setup!$A$52:$B$55,2,FALSE()),0.5)))</f>
        <v>0</v>
      </c>
      <c r="P78" s="233">
        <f>SUMIFS(Inventory!$F$2:$F$38,Inventory!$I$2:$I$38,"P1+",Inventory!$E$2:$E$38,"&lt;&gt;West")+IF(UPPER($H78)="YES",SUMIFS(Inventory!$F$2:$F$38,Inventory!$I$2:$I$38,"P1+",Inventory!$E$2:$E$38,"West"),0)</f>
        <v>68</v>
      </c>
      <c r="Q78" s="233">
        <f>SUMIFS(Inventory!$F$2:$F$38,Inventory!$I$2:$I$38,"P1",Inventory!$E$2:$E$38,"&lt;&gt;West")+IF(UPPER($H78)="YES",SUMIFS(Inventory!$F$2:$F$38,Inventory!$I$2:$I$38,"P1",Inventory!$E$2:$E$38,"West"),0)</f>
        <v>422</v>
      </c>
      <c r="R78" s="233">
        <f>SUMIFS(Inventory!$F$2:$F$38,Inventory!$I$2:$I$38,"P2+",Inventory!$E$2:$E$38,"&lt;&gt;West")+IF(UPPER($H78)="YES",SUMIFS(Inventory!$F$2:$F$38,Inventory!$I$2:$I$38,"P2+",Inventory!$E$2:$E$38,"West"),0)</f>
        <v>70</v>
      </c>
      <c r="S78" s="233">
        <f>SUMIFS(Inventory!$F$2:$F$38,Inventory!$I$2:$I$38,"P2",Inventory!$E$2:$E$38,"&lt;&gt;West")+IF(UPPER($H78)="YES",SUMIFS(Inventory!$F$2:$F$38,Inventory!$I$2:$I$38,"P2",Inventory!$E$2:$E$38,"West"),0)</f>
        <v>658</v>
      </c>
      <c r="T78" s="233">
        <f>SUMIFS(Inventory!$F$2:$F$38,Inventory!$I$2:$I$38,"P3",Inventory!$E$2:$E$38,"&lt;&gt;West")+IF(UPPER($H78)="YES",SUMIFS(Inventory!$F$2:$F$38,Inventory!$I$2:$I$38,"P3",Inventory!$E$2:$E$38,"West"),0)</f>
        <v>1120</v>
      </c>
      <c r="U78" s="233">
        <f>SUMIFS(Inventory!$F$2:$F$38,Inventory!$I$2:$I$38,"P4",Inventory!$E$2:$E$38,"&lt;&gt;West")+IF(UPPER($H78)="YES",SUMIFS(Inventory!$F$2:$F$38,Inventory!$I$2:$I$38,"P4",Inventory!$E$2:$E$38,"West"),0)</f>
        <v>746</v>
      </c>
      <c r="V78" s="233">
        <f>SUMIFS(Inventory!$F$2:$F$38,Inventory!$I$2:$I$38,"P5",Inventory!$E$2:$E$38,"&lt;&gt;West")+IF(UPPER($H78)="YES",SUMIFS(Inventory!$F$2:$F$38,Inventory!$I$2:$I$38,"P5",Inventory!$E$2:$E$38,"West"),0)</f>
        <v>922</v>
      </c>
      <c r="W78" s="233">
        <f t="shared" si="97"/>
        <v>4006</v>
      </c>
      <c r="X78" s="233">
        <f>IF(IFERROR(INDEX(Overrides!$F$292:$L$531,MATCH($A78&amp;$G78,Overrides!$C$292:$C$531,0),1),"")&lt;&gt;"",IFERROR(INDEX(Overrides!$F$292:$L$531,MATCH($A78&amp;$G78,Overrides!$C$292:$C$531,0),1),""),ROUND(P78*Setup!B$75*VLOOKUP($F78,Setup!$A$52:$C$55,3,FALSE()),0))</f>
        <v>0</v>
      </c>
      <c r="Y78" s="233">
        <f>IF(IFERROR(INDEX(Overrides!$F$292:$L$531,MATCH($A78&amp;$G78,Overrides!$C$292:$C$531,0),2),"")&lt;&gt;"",IFERROR(INDEX(Overrides!$F$292:$L$531,MATCH($A78&amp;$G78,Overrides!$C$292:$C$531,0),2),""),ROUND(Q78*Setup!C$75*VLOOKUP($F78,Setup!$A$52:$C$55,3,FALSE()),0))</f>
        <v>0</v>
      </c>
      <c r="Z78" s="233">
        <f>IF(IFERROR(INDEX(Overrides!$F$292:$L$531,MATCH($A78&amp;$G78,Overrides!$C$292:$C$531,0),3),"")&lt;&gt;"",IFERROR(INDEX(Overrides!$F$292:$L$531,MATCH($A78&amp;$G78,Overrides!$C$292:$C$531,0),3),""),ROUND(R78*Setup!D$75*VLOOKUP($F78,Setup!$A$52:$C$55,3,FALSE()),0))</f>
        <v>0</v>
      </c>
      <c r="AA78" s="233">
        <f>IF(IFERROR(INDEX(Overrides!$F$292:$L$531,MATCH($A78&amp;$G78,Overrides!$C$292:$C$531,0),4),"")&lt;&gt;"",IFERROR(INDEX(Overrides!$F$292:$L$531,MATCH($A78&amp;$G78,Overrides!$C$292:$C$531,0),4),""),ROUND(S78*Setup!E$75*VLOOKUP($F78,Setup!$A$52:$C$55,3,FALSE()),0))</f>
        <v>0</v>
      </c>
      <c r="AB78" s="233">
        <f>IF(IFERROR(INDEX(Overrides!$F$292:$L$531,MATCH($A78&amp;$G78,Overrides!$C$292:$C$531,0),5),"")&lt;&gt;"",IFERROR(INDEX(Overrides!$F$292:$L$531,MATCH($A78&amp;$G78,Overrides!$C$292:$C$531,0),5),""),ROUND(T78*Setup!F$75*VLOOKUP($F78,Setup!$A$52:$C$55,3,FALSE()),0))</f>
        <v>0</v>
      </c>
      <c r="AC78" s="233">
        <f>IF(IFERROR(INDEX(Overrides!$F$292:$L$531,MATCH($A78&amp;$G78,Overrides!$C$292:$C$531,0),6),"")&lt;&gt;"",IFERROR(INDEX(Overrides!$F$292:$L$531,MATCH($A78&amp;$G78,Overrides!$C$292:$C$531,0),6),""),ROUND(U78*Setup!G$75*VLOOKUP($F78,Setup!$A$52:$C$55,3,FALSE()),0))</f>
        <v>0</v>
      </c>
      <c r="AD78" s="233">
        <f>IF(IFERROR(INDEX(Overrides!$F$292:$L$531,MATCH($A78&amp;$G78,Overrides!$C$292:$C$531,0),7),"")&lt;&gt;"",IFERROR(INDEX(Overrides!$F$292:$L$531,MATCH($A78&amp;$G78,Overrides!$C$292:$C$531,0),7),""),ROUND(V78*Setup!H$75*VLOOKUP($F78,Setup!$A$52:$C$55,3,FALSE()),0))</f>
        <v>0</v>
      </c>
      <c r="AE78" s="233">
        <f t="shared" si="84"/>
        <v>0</v>
      </c>
      <c r="AF78" s="233">
        <f t="shared" si="85"/>
        <v>68</v>
      </c>
      <c r="AG78" s="233">
        <f t="shared" si="86"/>
        <v>422</v>
      </c>
      <c r="AH78" s="233">
        <f t="shared" si="87"/>
        <v>70</v>
      </c>
      <c r="AI78" s="233">
        <f t="shared" si="88"/>
        <v>658</v>
      </c>
      <c r="AJ78" s="233">
        <f t="shared" si="89"/>
        <v>1120</v>
      </c>
      <c r="AK78" s="233">
        <f t="shared" si="90"/>
        <v>746</v>
      </c>
      <c r="AL78" s="233">
        <f t="shared" si="91"/>
        <v>922</v>
      </c>
      <c r="AM78" s="233">
        <f t="shared" si="92"/>
        <v>3084</v>
      </c>
      <c r="AN78" s="234">
        <f t="shared" si="98"/>
        <v>0</v>
      </c>
      <c r="AO78" s="234">
        <f t="shared" si="99"/>
        <v>0</v>
      </c>
      <c r="AP78" s="234">
        <f t="shared" si="100"/>
        <v>0</v>
      </c>
      <c r="AQ78" s="234">
        <f t="shared" si="101"/>
        <v>0</v>
      </c>
      <c r="AR78" s="234">
        <f t="shared" si="102"/>
        <v>0</v>
      </c>
      <c r="AS78" s="234">
        <f t="shared" si="103"/>
        <v>0</v>
      </c>
      <c r="AT78" s="234">
        <f t="shared" si="104"/>
        <v>0</v>
      </c>
      <c r="AU78" s="234">
        <f t="shared" si="93"/>
        <v>0</v>
      </c>
      <c r="AV78" s="167" t="str">
        <f>Setup!I10</f>
        <v>Yes</v>
      </c>
      <c r="AW78" s="167" t="str">
        <f>Setup!J10</f>
        <v>Yes</v>
      </c>
    </row>
    <row r="79" spans="1:49" ht="15" customHeight="1" x14ac:dyDescent="0.3">
      <c r="A79" s="167">
        <f>Setup!A10</f>
        <v>8</v>
      </c>
      <c r="B79" s="230">
        <f>Setup!B10</f>
        <v>46211</v>
      </c>
      <c r="C79" s="167" t="str">
        <f>Setup!C10</f>
        <v>Wednesday</v>
      </c>
      <c r="D79" s="167" t="str">
        <f>Setup!D10</f>
        <v>Sarasota Paradise</v>
      </c>
      <c r="E79" s="231">
        <f>Setup!E10</f>
        <v>0.79166666666666696</v>
      </c>
      <c r="F79" s="167" t="str">
        <f>Setup!F10</f>
        <v>C</v>
      </c>
      <c r="G79" s="167" t="s">
        <v>121</v>
      </c>
      <c r="H79" s="167" t="str">
        <f>Setup!H10</f>
        <v>Yes</v>
      </c>
      <c r="I79" s="232">
        <f>IF(IFERROR(INDEX(Overrides!$F$49:$L$288,MATCH($A79&amp;$G79,Overrides!$C$49:$C$288,0),1),"")&lt;&gt;"",IFERROR(INDEX(Overrides!$F$49:$L$288,MATCH($A79&amp;$G79,Overrides!$C$49:$C$288,0),1),""),IF(IFERROR(INDEX(Overrides!$D$6:$J$45,MATCH($F79&amp;$G79,Overrides!$C$6:$C$45,0),1),"")&lt;&gt;"",IFERROR(INDEX(Overrides!$D$6:$J$45,MATCH($F79&amp;$G79,Overrides!$C$6:$C$45,0),1),""),MROUND(VLOOKUP("P1+",Setup!$A$30:$B$36,2,FALSE())*VLOOKUP($G79,Setup!$A$40:$B$48,2,FALSE())*VLOOKUP($F79,Setup!$A$52:$B$55,2,FALSE()),0.5)))</f>
        <v>0</v>
      </c>
      <c r="J79" s="232">
        <f>IF(IFERROR(INDEX(Overrides!$F$49:$L$288,MATCH($A79&amp;$G79,Overrides!$C$49:$C$288,0),2),"")&lt;&gt;"",IFERROR(INDEX(Overrides!$F$49:$L$288,MATCH($A79&amp;$G79,Overrides!$C$49:$C$288,0),2),""),IF(IFERROR(INDEX(Overrides!$D$6:$J$45,MATCH($F79&amp;$G79,Overrides!$C$6:$C$45,0),2),"")&lt;&gt;"",IFERROR(INDEX(Overrides!$D$6:$J$45,MATCH($F79&amp;$G79,Overrides!$C$6:$C$45,0),2),""),MROUND(VLOOKUP("P1",Setup!$A$30:$B$36,2,FALSE())*VLOOKUP($G79,Setup!$A$40:$B$48,2,FALSE())*VLOOKUP($F79,Setup!$A$52:$B$55,2,FALSE()),0.5)))</f>
        <v>0</v>
      </c>
      <c r="K79" s="232">
        <f>IF(IFERROR(INDEX(Overrides!$F$49:$L$288,MATCH($A79&amp;$G79,Overrides!$C$49:$C$288,0),3),"")&lt;&gt;"",IFERROR(INDEX(Overrides!$F$49:$L$288,MATCH($A79&amp;$G79,Overrides!$C$49:$C$288,0),3),""),IF(IFERROR(INDEX(Overrides!$D$6:$J$45,MATCH($F79&amp;$G79,Overrides!$C$6:$C$45,0),3),"")&lt;&gt;"",IFERROR(INDEX(Overrides!$D$6:$J$45,MATCH($F79&amp;$G79,Overrides!$C$6:$C$45,0),3),""),MROUND(VLOOKUP("P2+",Setup!$A$30:$B$36,2,FALSE())*VLOOKUP($G79,Setup!$A$40:$B$48,2,FALSE())*VLOOKUP($F79,Setup!$A$52:$B$55,2,FALSE()),0.5)))</f>
        <v>0</v>
      </c>
      <c r="L79" s="232">
        <f>IF(IFERROR(INDEX(Overrides!$F$49:$L$288,MATCH($A79&amp;$G79,Overrides!$C$49:$C$288,0),4),"")&lt;&gt;"",IFERROR(INDEX(Overrides!$F$49:$L$288,MATCH($A79&amp;$G79,Overrides!$C$49:$C$288,0),4),""),IF(IFERROR(INDEX(Overrides!$D$6:$J$45,MATCH($F79&amp;$G79,Overrides!$C$6:$C$45,0),4),"")&lt;&gt;"",IFERROR(INDEX(Overrides!$D$6:$J$45,MATCH($F79&amp;$G79,Overrides!$C$6:$C$45,0),4),""),MROUND(VLOOKUP("P2",Setup!$A$30:$B$36,2,FALSE())*VLOOKUP($G79,Setup!$A$40:$B$48,2,FALSE())*VLOOKUP($F79,Setup!$A$52:$B$55,2,FALSE()),0.5)))</f>
        <v>0</v>
      </c>
      <c r="M79" s="232">
        <f>IF(IFERROR(INDEX(Overrides!$F$49:$L$288,MATCH($A79&amp;$G79,Overrides!$C$49:$C$288,0),5),"")&lt;&gt;"",IFERROR(INDEX(Overrides!$F$49:$L$288,MATCH($A79&amp;$G79,Overrides!$C$49:$C$288,0),5),""),IF(IFERROR(INDEX(Overrides!$D$6:$J$45,MATCH($F79&amp;$G79,Overrides!$C$6:$C$45,0),5),"")&lt;&gt;"",IFERROR(INDEX(Overrides!$D$6:$J$45,MATCH($F79&amp;$G79,Overrides!$C$6:$C$45,0),5),""),MROUND(VLOOKUP("P3",Setup!$A$30:$B$36,2,FALSE())*VLOOKUP($G79,Setup!$A$40:$B$48,2,FALSE())*VLOOKUP($F79,Setup!$A$52:$B$55,2,FALSE()),0.5)))</f>
        <v>0</v>
      </c>
      <c r="N79" s="232">
        <f>IF(IFERROR(INDEX(Overrides!$F$49:$L$288,MATCH($A79&amp;$G79,Overrides!$C$49:$C$288,0),6),"")&lt;&gt;"",IFERROR(INDEX(Overrides!$F$49:$L$288,MATCH($A79&amp;$G79,Overrides!$C$49:$C$288,0),6),""),IF(IFERROR(INDEX(Overrides!$D$6:$J$45,MATCH($F79&amp;$G79,Overrides!$C$6:$C$45,0),6),"")&lt;&gt;"",IFERROR(INDEX(Overrides!$D$6:$J$45,MATCH($F79&amp;$G79,Overrides!$C$6:$C$45,0),6),""),MROUND(VLOOKUP("P4",Setup!$A$30:$B$36,2,FALSE())*VLOOKUP($G79,Setup!$A$40:$B$48,2,FALSE())*VLOOKUP($F79,Setup!$A$52:$B$55,2,FALSE()),0.5)))</f>
        <v>0</v>
      </c>
      <c r="O79" s="232">
        <f>IF(IFERROR(INDEX(Overrides!$F$49:$L$288,MATCH($A79&amp;$G79,Overrides!$C$49:$C$288,0),7),"")&lt;&gt;"",IFERROR(INDEX(Overrides!$F$49:$L$288,MATCH($A79&amp;$G79,Overrides!$C$49:$C$288,0),7),""),IF(IFERROR(INDEX(Overrides!$D$6:$J$45,MATCH($F79&amp;$G79,Overrides!$C$6:$C$45,0),7),"")&lt;&gt;"",IFERROR(INDEX(Overrides!$D$6:$J$45,MATCH($F79&amp;$G79,Overrides!$C$6:$C$45,0),7),""),MROUND(VLOOKUP("P5",Setup!$A$30:$B$36,2,FALSE())*VLOOKUP($G79,Setup!$A$40:$B$48,2,FALSE())*VLOOKUP($F79,Setup!$A$52:$B$55,2,FALSE()),0.5)))</f>
        <v>0</v>
      </c>
      <c r="P79" s="233">
        <f>SUMIFS(Inventory!$F$2:$F$38,Inventory!$I$2:$I$38,"P1+",Inventory!$E$2:$E$38,"&lt;&gt;West")+IF(UPPER($H79)="YES",SUMIFS(Inventory!$F$2:$F$38,Inventory!$I$2:$I$38,"P1+",Inventory!$E$2:$E$38,"West"),0)</f>
        <v>68</v>
      </c>
      <c r="Q79" s="233">
        <f>SUMIFS(Inventory!$F$2:$F$38,Inventory!$I$2:$I$38,"P1",Inventory!$E$2:$E$38,"&lt;&gt;West")+IF(UPPER($H79)="YES",SUMIFS(Inventory!$F$2:$F$38,Inventory!$I$2:$I$38,"P1",Inventory!$E$2:$E$38,"West"),0)</f>
        <v>422</v>
      </c>
      <c r="R79" s="233">
        <f>SUMIFS(Inventory!$F$2:$F$38,Inventory!$I$2:$I$38,"P2+",Inventory!$E$2:$E$38,"&lt;&gt;West")+IF(UPPER($H79)="YES",SUMIFS(Inventory!$F$2:$F$38,Inventory!$I$2:$I$38,"P2+",Inventory!$E$2:$E$38,"West"),0)</f>
        <v>70</v>
      </c>
      <c r="S79" s="233">
        <f>SUMIFS(Inventory!$F$2:$F$38,Inventory!$I$2:$I$38,"P2",Inventory!$E$2:$E$38,"&lt;&gt;West")+IF(UPPER($H79)="YES",SUMIFS(Inventory!$F$2:$F$38,Inventory!$I$2:$I$38,"P2",Inventory!$E$2:$E$38,"West"),0)</f>
        <v>658</v>
      </c>
      <c r="T79" s="233">
        <f>SUMIFS(Inventory!$F$2:$F$38,Inventory!$I$2:$I$38,"P3",Inventory!$E$2:$E$38,"&lt;&gt;West")+IF(UPPER($H79)="YES",SUMIFS(Inventory!$F$2:$F$38,Inventory!$I$2:$I$38,"P3",Inventory!$E$2:$E$38,"West"),0)</f>
        <v>1120</v>
      </c>
      <c r="U79" s="233">
        <f>SUMIFS(Inventory!$F$2:$F$38,Inventory!$I$2:$I$38,"P4",Inventory!$E$2:$E$38,"&lt;&gt;West")+IF(UPPER($H79)="YES",SUMIFS(Inventory!$F$2:$F$38,Inventory!$I$2:$I$38,"P4",Inventory!$E$2:$E$38,"West"),0)</f>
        <v>746</v>
      </c>
      <c r="V79" s="233">
        <f>SUMIFS(Inventory!$F$2:$F$38,Inventory!$I$2:$I$38,"P5",Inventory!$E$2:$E$38,"&lt;&gt;West")+IF(UPPER($H79)="YES",SUMIFS(Inventory!$F$2:$F$38,Inventory!$I$2:$I$38,"P5",Inventory!$E$2:$E$38,"West"),0)</f>
        <v>922</v>
      </c>
      <c r="W79" s="233">
        <f t="shared" si="97"/>
        <v>4006</v>
      </c>
      <c r="X79" s="233">
        <f>IF(IFERROR(INDEX(Overrides!$F$292:$L$531,MATCH($A79&amp;$G79,Overrides!$C$292:$C$531,0),1),"")&lt;&gt;"",IFERROR(INDEX(Overrides!$F$292:$L$531,MATCH($A79&amp;$G79,Overrides!$C$292:$C$531,0),1),""),ROUND(P79*Setup!B$76*VLOOKUP($F79,Setup!$A$52:$C$55,3,FALSE()),0))</f>
        <v>0</v>
      </c>
      <c r="Y79" s="233">
        <f>IF(IFERROR(INDEX(Overrides!$F$292:$L$531,MATCH($A79&amp;$G79,Overrides!$C$292:$C$531,0),2),"")&lt;&gt;"",IFERROR(INDEX(Overrides!$F$292:$L$531,MATCH($A79&amp;$G79,Overrides!$C$292:$C$531,0),2),""),ROUND(Q79*Setup!C$76*VLOOKUP($F79,Setup!$A$52:$C$55,3,FALSE()),0))</f>
        <v>0</v>
      </c>
      <c r="Z79" s="233">
        <f>IF(IFERROR(INDEX(Overrides!$F$292:$L$531,MATCH($A79&amp;$G79,Overrides!$C$292:$C$531,0),3),"")&lt;&gt;"",IFERROR(INDEX(Overrides!$F$292:$L$531,MATCH($A79&amp;$G79,Overrides!$C$292:$C$531,0),3),""),ROUND(R79*Setup!D$76*VLOOKUP($F79,Setup!$A$52:$C$55,3,FALSE()),0))</f>
        <v>0</v>
      </c>
      <c r="AA79" s="233">
        <f>IF(IFERROR(INDEX(Overrides!$F$292:$L$531,MATCH($A79&amp;$G79,Overrides!$C$292:$C$531,0),4),"")&lt;&gt;"",IFERROR(INDEX(Overrides!$F$292:$L$531,MATCH($A79&amp;$G79,Overrides!$C$292:$C$531,0),4),""),ROUND(S79*Setup!E$76*VLOOKUP($F79,Setup!$A$52:$C$55,3,FALSE()),0))</f>
        <v>0</v>
      </c>
      <c r="AB79" s="233">
        <f>IF(IFERROR(INDEX(Overrides!$F$292:$L$531,MATCH($A79&amp;$G79,Overrides!$C$292:$C$531,0),5),"")&lt;&gt;"",IFERROR(INDEX(Overrides!$F$292:$L$531,MATCH($A79&amp;$G79,Overrides!$C$292:$C$531,0),5),""),ROUND(T79*Setup!F$76*VLOOKUP($F79,Setup!$A$52:$C$55,3,FALSE()),0))</f>
        <v>0</v>
      </c>
      <c r="AC79" s="233">
        <f>IF(IFERROR(INDEX(Overrides!$F$292:$L$531,MATCH($A79&amp;$G79,Overrides!$C$292:$C$531,0),6),"")&lt;&gt;"",IFERROR(INDEX(Overrides!$F$292:$L$531,MATCH($A79&amp;$G79,Overrides!$C$292:$C$531,0),6),""),ROUND(U79*Setup!G$76*VLOOKUP($F79,Setup!$A$52:$C$55,3,FALSE()),0))</f>
        <v>0</v>
      </c>
      <c r="AD79" s="233">
        <f>IF(IFERROR(INDEX(Overrides!$F$292:$L$531,MATCH($A79&amp;$G79,Overrides!$C$292:$C$531,0),7),"")&lt;&gt;"",IFERROR(INDEX(Overrides!$F$292:$L$531,MATCH($A79&amp;$G79,Overrides!$C$292:$C$531,0),7),""),ROUND(V79*Setup!H$76*VLOOKUP($F79,Setup!$A$52:$C$55,3,FALSE()),0))</f>
        <v>0</v>
      </c>
      <c r="AE79" s="233">
        <f t="shared" si="84"/>
        <v>0</v>
      </c>
      <c r="AF79" s="233">
        <f t="shared" si="85"/>
        <v>68</v>
      </c>
      <c r="AG79" s="233">
        <f t="shared" si="86"/>
        <v>422</v>
      </c>
      <c r="AH79" s="233">
        <f t="shared" si="87"/>
        <v>70</v>
      </c>
      <c r="AI79" s="233">
        <f t="shared" si="88"/>
        <v>658</v>
      </c>
      <c r="AJ79" s="233">
        <f t="shared" si="89"/>
        <v>1120</v>
      </c>
      <c r="AK79" s="233">
        <f t="shared" si="90"/>
        <v>746</v>
      </c>
      <c r="AL79" s="233">
        <f t="shared" si="91"/>
        <v>922</v>
      </c>
      <c r="AM79" s="233">
        <f t="shared" si="92"/>
        <v>3084</v>
      </c>
      <c r="AN79" s="234">
        <f t="shared" si="98"/>
        <v>0</v>
      </c>
      <c r="AO79" s="234">
        <f t="shared" si="99"/>
        <v>0</v>
      </c>
      <c r="AP79" s="234">
        <f t="shared" si="100"/>
        <v>0</v>
      </c>
      <c r="AQ79" s="234">
        <f t="shared" si="101"/>
        <v>0</v>
      </c>
      <c r="AR79" s="234">
        <f t="shared" si="102"/>
        <v>0</v>
      </c>
      <c r="AS79" s="234">
        <f t="shared" si="103"/>
        <v>0</v>
      </c>
      <c r="AT79" s="234">
        <f t="shared" si="104"/>
        <v>0</v>
      </c>
      <c r="AU79" s="234">
        <f t="shared" si="93"/>
        <v>0</v>
      </c>
      <c r="AV79" s="167" t="str">
        <f>Setup!I10</f>
        <v>Yes</v>
      </c>
      <c r="AW79" s="167" t="str">
        <f>Setup!J10</f>
        <v>Yes</v>
      </c>
    </row>
    <row r="80" spans="1:49" ht="15" customHeight="1" x14ac:dyDescent="0.3">
      <c r="A80" s="167">
        <f>Setup!A10</f>
        <v>8</v>
      </c>
      <c r="B80" s="230">
        <f>Setup!B10</f>
        <v>46211</v>
      </c>
      <c r="C80" s="167" t="str">
        <f>Setup!C10</f>
        <v>Wednesday</v>
      </c>
      <c r="D80" s="167" t="str">
        <f>Setup!D10</f>
        <v>Sarasota Paradise</v>
      </c>
      <c r="E80" s="231">
        <f>Setup!E10</f>
        <v>0.79166666666666696</v>
      </c>
      <c r="F80" s="167" t="str">
        <f>Setup!F10</f>
        <v>C</v>
      </c>
      <c r="G80" s="167" t="s">
        <v>123</v>
      </c>
      <c r="H80" s="167" t="str">
        <f>Setup!H10</f>
        <v>Yes</v>
      </c>
      <c r="I80" s="232">
        <f>IF(IFERROR(INDEX(Overrides!$F$49:$L$288,MATCH($A80&amp;$G80,Overrides!$C$49:$C$288,0),1),"")&lt;&gt;"",IFERROR(INDEX(Overrides!$F$49:$L$288,MATCH($A80&amp;$G80,Overrides!$C$49:$C$288,0),1),""),IF(IFERROR(INDEX(Overrides!$D$6:$J$45,MATCH($F80&amp;$G80,Overrides!$C$6:$C$45,0),1),"")&lt;&gt;"",IFERROR(INDEX(Overrides!$D$6:$J$45,MATCH($F80&amp;$G80,Overrides!$C$6:$C$45,0),1),""),MROUND(VLOOKUP("P1+",Setup!$A$30:$B$36,2,FALSE())*VLOOKUP($G80,Setup!$A$40:$B$48,2,FALSE())*VLOOKUP($F80,Setup!$A$52:$B$55,2,FALSE()),0.5)))</f>
        <v>0</v>
      </c>
      <c r="J80" s="232">
        <f>IF(IFERROR(INDEX(Overrides!$F$49:$L$288,MATCH($A80&amp;$G80,Overrides!$C$49:$C$288,0),2),"")&lt;&gt;"",IFERROR(INDEX(Overrides!$F$49:$L$288,MATCH($A80&amp;$G80,Overrides!$C$49:$C$288,0),2),""),IF(IFERROR(INDEX(Overrides!$D$6:$J$45,MATCH($F80&amp;$G80,Overrides!$C$6:$C$45,0),2),"")&lt;&gt;"",IFERROR(INDEX(Overrides!$D$6:$J$45,MATCH($F80&amp;$G80,Overrides!$C$6:$C$45,0),2),""),MROUND(VLOOKUP("P1",Setup!$A$30:$B$36,2,FALSE())*VLOOKUP($G80,Setup!$A$40:$B$48,2,FALSE())*VLOOKUP($F80,Setup!$A$52:$B$55,2,FALSE()),0.5)))</f>
        <v>0</v>
      </c>
      <c r="K80" s="232">
        <f>IF(IFERROR(INDEX(Overrides!$F$49:$L$288,MATCH($A80&amp;$G80,Overrides!$C$49:$C$288,0),3),"")&lt;&gt;"",IFERROR(INDEX(Overrides!$F$49:$L$288,MATCH($A80&amp;$G80,Overrides!$C$49:$C$288,0),3),""),IF(IFERROR(INDEX(Overrides!$D$6:$J$45,MATCH($F80&amp;$G80,Overrides!$C$6:$C$45,0),3),"")&lt;&gt;"",IFERROR(INDEX(Overrides!$D$6:$J$45,MATCH($F80&amp;$G80,Overrides!$C$6:$C$45,0),3),""),MROUND(VLOOKUP("P2+",Setup!$A$30:$B$36,2,FALSE())*VLOOKUP($G80,Setup!$A$40:$B$48,2,FALSE())*VLOOKUP($F80,Setup!$A$52:$B$55,2,FALSE()),0.5)))</f>
        <v>0</v>
      </c>
      <c r="L80" s="232">
        <f>IF(IFERROR(INDEX(Overrides!$F$49:$L$288,MATCH($A80&amp;$G80,Overrides!$C$49:$C$288,0),4),"")&lt;&gt;"",IFERROR(INDEX(Overrides!$F$49:$L$288,MATCH($A80&amp;$G80,Overrides!$C$49:$C$288,0),4),""),IF(IFERROR(INDEX(Overrides!$D$6:$J$45,MATCH($F80&amp;$G80,Overrides!$C$6:$C$45,0),4),"")&lt;&gt;"",IFERROR(INDEX(Overrides!$D$6:$J$45,MATCH($F80&amp;$G80,Overrides!$C$6:$C$45,0),4),""),MROUND(VLOOKUP("P2",Setup!$A$30:$B$36,2,FALSE())*VLOOKUP($G80,Setup!$A$40:$B$48,2,FALSE())*VLOOKUP($F80,Setup!$A$52:$B$55,2,FALSE()),0.5)))</f>
        <v>0</v>
      </c>
      <c r="M80" s="232">
        <f>IF(IFERROR(INDEX(Overrides!$F$49:$L$288,MATCH($A80&amp;$G80,Overrides!$C$49:$C$288,0),5),"")&lt;&gt;"",IFERROR(INDEX(Overrides!$F$49:$L$288,MATCH($A80&amp;$G80,Overrides!$C$49:$C$288,0),5),""),IF(IFERROR(INDEX(Overrides!$D$6:$J$45,MATCH($F80&amp;$G80,Overrides!$C$6:$C$45,0),5),"")&lt;&gt;"",IFERROR(INDEX(Overrides!$D$6:$J$45,MATCH($F80&amp;$G80,Overrides!$C$6:$C$45,0),5),""),MROUND(VLOOKUP("P3",Setup!$A$30:$B$36,2,FALSE())*VLOOKUP($G80,Setup!$A$40:$B$48,2,FALSE())*VLOOKUP($F80,Setup!$A$52:$B$55,2,FALSE()),0.5)))</f>
        <v>0</v>
      </c>
      <c r="N80" s="232">
        <f>IF(IFERROR(INDEX(Overrides!$F$49:$L$288,MATCH($A80&amp;$G80,Overrides!$C$49:$C$288,0),6),"")&lt;&gt;"",IFERROR(INDEX(Overrides!$F$49:$L$288,MATCH($A80&amp;$G80,Overrides!$C$49:$C$288,0),6),""),IF(IFERROR(INDEX(Overrides!$D$6:$J$45,MATCH($F80&amp;$G80,Overrides!$C$6:$C$45,0),6),"")&lt;&gt;"",IFERROR(INDEX(Overrides!$D$6:$J$45,MATCH($F80&amp;$G80,Overrides!$C$6:$C$45,0),6),""),MROUND(VLOOKUP("P4",Setup!$A$30:$B$36,2,FALSE())*VLOOKUP($G80,Setup!$A$40:$B$48,2,FALSE())*VLOOKUP($F80,Setup!$A$52:$B$55,2,FALSE()),0.5)))</f>
        <v>0</v>
      </c>
      <c r="O80" s="232">
        <f>IF(IFERROR(INDEX(Overrides!$F$49:$L$288,MATCH($A80&amp;$G80,Overrides!$C$49:$C$288,0),7),"")&lt;&gt;"",IFERROR(INDEX(Overrides!$F$49:$L$288,MATCH($A80&amp;$G80,Overrides!$C$49:$C$288,0),7),""),IF(IFERROR(INDEX(Overrides!$D$6:$J$45,MATCH($F80&amp;$G80,Overrides!$C$6:$C$45,0),7),"")&lt;&gt;"",IFERROR(INDEX(Overrides!$D$6:$J$45,MATCH($F80&amp;$G80,Overrides!$C$6:$C$45,0),7),""),MROUND(VLOOKUP("P5",Setup!$A$30:$B$36,2,FALSE())*VLOOKUP($G80,Setup!$A$40:$B$48,2,FALSE())*VLOOKUP($F80,Setup!$A$52:$B$55,2,FALSE()),0.5)))</f>
        <v>0</v>
      </c>
      <c r="P80" s="233">
        <f>SUMIFS(Inventory!$F$2:$F$38,Inventory!$I$2:$I$38,"P1+",Inventory!$E$2:$E$38,"&lt;&gt;West")+IF(UPPER($H80)="YES",SUMIFS(Inventory!$F$2:$F$38,Inventory!$I$2:$I$38,"P1+",Inventory!$E$2:$E$38,"West"),0)</f>
        <v>68</v>
      </c>
      <c r="Q80" s="233">
        <f>SUMIFS(Inventory!$F$2:$F$38,Inventory!$I$2:$I$38,"P1",Inventory!$E$2:$E$38,"&lt;&gt;West")+IF(UPPER($H80)="YES",SUMIFS(Inventory!$F$2:$F$38,Inventory!$I$2:$I$38,"P1",Inventory!$E$2:$E$38,"West"),0)</f>
        <v>422</v>
      </c>
      <c r="R80" s="233">
        <f>SUMIFS(Inventory!$F$2:$F$38,Inventory!$I$2:$I$38,"P2+",Inventory!$E$2:$E$38,"&lt;&gt;West")+IF(UPPER($H80)="YES",SUMIFS(Inventory!$F$2:$F$38,Inventory!$I$2:$I$38,"P2+",Inventory!$E$2:$E$38,"West"),0)</f>
        <v>70</v>
      </c>
      <c r="S80" s="233">
        <f>SUMIFS(Inventory!$F$2:$F$38,Inventory!$I$2:$I$38,"P2",Inventory!$E$2:$E$38,"&lt;&gt;West")+IF(UPPER($H80)="YES",SUMIFS(Inventory!$F$2:$F$38,Inventory!$I$2:$I$38,"P2",Inventory!$E$2:$E$38,"West"),0)</f>
        <v>658</v>
      </c>
      <c r="T80" s="233">
        <f>SUMIFS(Inventory!$F$2:$F$38,Inventory!$I$2:$I$38,"P3",Inventory!$E$2:$E$38,"&lt;&gt;West")+IF(UPPER($H80)="YES",SUMIFS(Inventory!$F$2:$F$38,Inventory!$I$2:$I$38,"P3",Inventory!$E$2:$E$38,"West"),0)</f>
        <v>1120</v>
      </c>
      <c r="U80" s="233">
        <f>SUMIFS(Inventory!$F$2:$F$38,Inventory!$I$2:$I$38,"P4",Inventory!$E$2:$E$38,"&lt;&gt;West")+IF(UPPER($H80)="YES",SUMIFS(Inventory!$F$2:$F$38,Inventory!$I$2:$I$38,"P4",Inventory!$E$2:$E$38,"West"),0)</f>
        <v>746</v>
      </c>
      <c r="V80" s="233">
        <f>SUMIFS(Inventory!$F$2:$F$38,Inventory!$I$2:$I$38,"P5",Inventory!$E$2:$E$38,"&lt;&gt;West")+IF(UPPER($H80)="YES",SUMIFS(Inventory!$F$2:$F$38,Inventory!$I$2:$I$38,"P5",Inventory!$E$2:$E$38,"West"),0)</f>
        <v>922</v>
      </c>
      <c r="W80" s="233">
        <f t="shared" si="97"/>
        <v>4006</v>
      </c>
      <c r="X80" s="233">
        <f>IF(IFERROR(INDEX(Overrides!$F$292:$L$531,MATCH($A80&amp;$G80,Overrides!$C$292:$C$531,0),1),"")&lt;&gt;"",IFERROR(INDEX(Overrides!$F$292:$L$531,MATCH($A80&amp;$G80,Overrides!$C$292:$C$531,0),1),""),ROUND(P80*Setup!B$77*VLOOKUP($F80,Setup!$A$52:$C$55,3,FALSE()),0))</f>
        <v>0</v>
      </c>
      <c r="Y80" s="233">
        <f>IF(IFERROR(INDEX(Overrides!$F$292:$L$531,MATCH($A80&amp;$G80,Overrides!$C$292:$C$531,0),2),"")&lt;&gt;"",IFERROR(INDEX(Overrides!$F$292:$L$531,MATCH($A80&amp;$G80,Overrides!$C$292:$C$531,0),2),""),ROUND(Q80*Setup!C$77*VLOOKUP($F80,Setup!$A$52:$C$55,3,FALSE()),0))</f>
        <v>0</v>
      </c>
      <c r="Z80" s="233">
        <f>IF(IFERROR(INDEX(Overrides!$F$292:$L$531,MATCH($A80&amp;$G80,Overrides!$C$292:$C$531,0),3),"")&lt;&gt;"",IFERROR(INDEX(Overrides!$F$292:$L$531,MATCH($A80&amp;$G80,Overrides!$C$292:$C$531,0),3),""),ROUND(R80*Setup!D$77*VLOOKUP($F80,Setup!$A$52:$C$55,3,FALSE()),0))</f>
        <v>0</v>
      </c>
      <c r="AA80" s="233">
        <f>IF(IFERROR(INDEX(Overrides!$F$292:$L$531,MATCH($A80&amp;$G80,Overrides!$C$292:$C$531,0),4),"")&lt;&gt;"",IFERROR(INDEX(Overrides!$F$292:$L$531,MATCH($A80&amp;$G80,Overrides!$C$292:$C$531,0),4),""),ROUND(S80*Setup!E$77*VLOOKUP($F80,Setup!$A$52:$C$55,3,FALSE()),0))</f>
        <v>0</v>
      </c>
      <c r="AB80" s="233">
        <f>IF(IFERROR(INDEX(Overrides!$F$292:$L$531,MATCH($A80&amp;$G80,Overrides!$C$292:$C$531,0),5),"")&lt;&gt;"",IFERROR(INDEX(Overrides!$F$292:$L$531,MATCH($A80&amp;$G80,Overrides!$C$292:$C$531,0),5),""),ROUND(T80*Setup!F$77*VLOOKUP($F80,Setup!$A$52:$C$55,3,FALSE()),0))</f>
        <v>0</v>
      </c>
      <c r="AC80" s="233">
        <f>IF(IFERROR(INDEX(Overrides!$F$292:$L$531,MATCH($A80&amp;$G80,Overrides!$C$292:$C$531,0),6),"")&lt;&gt;"",IFERROR(INDEX(Overrides!$F$292:$L$531,MATCH($A80&amp;$G80,Overrides!$C$292:$C$531,0),6),""),ROUND(U80*Setup!G$77*VLOOKUP($F80,Setup!$A$52:$C$55,3,FALSE()),0))</f>
        <v>0</v>
      </c>
      <c r="AD80" s="233">
        <f>IF(IFERROR(INDEX(Overrides!$F$292:$L$531,MATCH($A80&amp;$G80,Overrides!$C$292:$C$531,0),7),"")&lt;&gt;"",IFERROR(INDEX(Overrides!$F$292:$L$531,MATCH($A80&amp;$G80,Overrides!$C$292:$C$531,0),7),""),ROUND(V80*Setup!H$77*VLOOKUP($F80,Setup!$A$52:$C$55,3,FALSE()),0))</f>
        <v>0</v>
      </c>
      <c r="AE80" s="233">
        <f t="shared" si="84"/>
        <v>0</v>
      </c>
      <c r="AF80" s="233">
        <f t="shared" si="85"/>
        <v>68</v>
      </c>
      <c r="AG80" s="233">
        <f t="shared" si="86"/>
        <v>422</v>
      </c>
      <c r="AH80" s="233">
        <f t="shared" si="87"/>
        <v>70</v>
      </c>
      <c r="AI80" s="233">
        <f t="shared" si="88"/>
        <v>658</v>
      </c>
      <c r="AJ80" s="233">
        <f t="shared" si="89"/>
        <v>1120</v>
      </c>
      <c r="AK80" s="233">
        <f t="shared" si="90"/>
        <v>746</v>
      </c>
      <c r="AL80" s="233">
        <f t="shared" si="91"/>
        <v>922</v>
      </c>
      <c r="AM80" s="233">
        <f t="shared" si="92"/>
        <v>3084</v>
      </c>
      <c r="AN80" s="234">
        <f t="shared" si="98"/>
        <v>0</v>
      </c>
      <c r="AO80" s="234">
        <f t="shared" si="99"/>
        <v>0</v>
      </c>
      <c r="AP80" s="234">
        <f t="shared" si="100"/>
        <v>0</v>
      </c>
      <c r="AQ80" s="234">
        <f t="shared" si="101"/>
        <v>0</v>
      </c>
      <c r="AR80" s="234">
        <f t="shared" si="102"/>
        <v>0</v>
      </c>
      <c r="AS80" s="234">
        <f t="shared" si="103"/>
        <v>0</v>
      </c>
      <c r="AT80" s="234">
        <f t="shared" si="104"/>
        <v>0</v>
      </c>
      <c r="AU80" s="234">
        <f t="shared" si="93"/>
        <v>0</v>
      </c>
      <c r="AV80" s="167" t="str">
        <f>Setup!I10</f>
        <v>Yes</v>
      </c>
      <c r="AW80" s="167" t="str">
        <f>Setup!J10</f>
        <v>Yes</v>
      </c>
    </row>
    <row r="81" spans="1:49" ht="15" customHeight="1" x14ac:dyDescent="0.3">
      <c r="A81" s="167">
        <f>Setup!A10</f>
        <v>8</v>
      </c>
      <c r="B81" s="230">
        <f>Setup!B10</f>
        <v>46211</v>
      </c>
      <c r="C81" s="167" t="str">
        <f>Setup!C10</f>
        <v>Wednesday</v>
      </c>
      <c r="D81" s="167" t="str">
        <f>Setup!D10</f>
        <v>Sarasota Paradise</v>
      </c>
      <c r="E81" s="231">
        <f>Setup!E10</f>
        <v>0.79166666666666696</v>
      </c>
      <c r="F81" s="167" t="str">
        <f>Setup!F10</f>
        <v>C</v>
      </c>
      <c r="G81" s="167" t="s">
        <v>125</v>
      </c>
      <c r="H81" s="167" t="str">
        <f>Setup!H10</f>
        <v>Yes</v>
      </c>
      <c r="I81" s="232">
        <f>IF(IFERROR(INDEX(Overrides!$F$49:$L$288,MATCH($A81&amp;$G81,Overrides!$C$49:$C$288,0),1),"")&lt;&gt;"",IFERROR(INDEX(Overrides!$F$49:$L$288,MATCH($A81&amp;$G81,Overrides!$C$49:$C$288,0),1),""),IF(IFERROR(INDEX(Overrides!$D$6:$J$45,MATCH($F81&amp;$G81,Overrides!$C$6:$C$45,0),1),"")&lt;&gt;"",IFERROR(INDEX(Overrides!$D$6:$J$45,MATCH($F81&amp;$G81,Overrides!$C$6:$C$45,0),1),""),MROUND(VLOOKUP("P1+",Setup!$A$30:$B$36,2,FALSE())*VLOOKUP($G81,Setup!$A$40:$B$48,2,FALSE())*VLOOKUP($F81,Setup!$A$52:$B$55,2,FALSE()),0.5)))</f>
        <v>0</v>
      </c>
      <c r="J81" s="232">
        <f>IF(IFERROR(INDEX(Overrides!$F$49:$L$288,MATCH($A81&amp;$G81,Overrides!$C$49:$C$288,0),2),"")&lt;&gt;"",IFERROR(INDEX(Overrides!$F$49:$L$288,MATCH($A81&amp;$G81,Overrides!$C$49:$C$288,0),2),""),IF(IFERROR(INDEX(Overrides!$D$6:$J$45,MATCH($F81&amp;$G81,Overrides!$C$6:$C$45,0),2),"")&lt;&gt;"",IFERROR(INDEX(Overrides!$D$6:$J$45,MATCH($F81&amp;$G81,Overrides!$C$6:$C$45,0),2),""),MROUND(VLOOKUP("P1",Setup!$A$30:$B$36,2,FALSE())*VLOOKUP($G81,Setup!$A$40:$B$48,2,FALSE())*VLOOKUP($F81,Setup!$A$52:$B$55,2,FALSE()),0.5)))</f>
        <v>0</v>
      </c>
      <c r="K81" s="232">
        <f>IF(IFERROR(INDEX(Overrides!$F$49:$L$288,MATCH($A81&amp;$G81,Overrides!$C$49:$C$288,0),3),"")&lt;&gt;"",IFERROR(INDEX(Overrides!$F$49:$L$288,MATCH($A81&amp;$G81,Overrides!$C$49:$C$288,0),3),""),IF(IFERROR(INDEX(Overrides!$D$6:$J$45,MATCH($F81&amp;$G81,Overrides!$C$6:$C$45,0),3),"")&lt;&gt;"",IFERROR(INDEX(Overrides!$D$6:$J$45,MATCH($F81&amp;$G81,Overrides!$C$6:$C$45,0),3),""),MROUND(VLOOKUP("P2+",Setup!$A$30:$B$36,2,FALSE())*VLOOKUP($G81,Setup!$A$40:$B$48,2,FALSE())*VLOOKUP($F81,Setup!$A$52:$B$55,2,FALSE()),0.5)))</f>
        <v>0</v>
      </c>
      <c r="L81" s="232">
        <f>IF(IFERROR(INDEX(Overrides!$F$49:$L$288,MATCH($A81&amp;$G81,Overrides!$C$49:$C$288,0),4),"")&lt;&gt;"",IFERROR(INDEX(Overrides!$F$49:$L$288,MATCH($A81&amp;$G81,Overrides!$C$49:$C$288,0),4),""),IF(IFERROR(INDEX(Overrides!$D$6:$J$45,MATCH($F81&amp;$G81,Overrides!$C$6:$C$45,0),4),"")&lt;&gt;"",IFERROR(INDEX(Overrides!$D$6:$J$45,MATCH($F81&amp;$G81,Overrides!$C$6:$C$45,0),4),""),MROUND(VLOOKUP("P2",Setup!$A$30:$B$36,2,FALSE())*VLOOKUP($G81,Setup!$A$40:$B$48,2,FALSE())*VLOOKUP($F81,Setup!$A$52:$B$55,2,FALSE()),0.5)))</f>
        <v>0</v>
      </c>
      <c r="M81" s="232">
        <f>IF(IFERROR(INDEX(Overrides!$F$49:$L$288,MATCH($A81&amp;$G81,Overrides!$C$49:$C$288,0),5),"")&lt;&gt;"",IFERROR(INDEX(Overrides!$F$49:$L$288,MATCH($A81&amp;$G81,Overrides!$C$49:$C$288,0),5),""),IF(IFERROR(INDEX(Overrides!$D$6:$J$45,MATCH($F81&amp;$G81,Overrides!$C$6:$C$45,0),5),"")&lt;&gt;"",IFERROR(INDEX(Overrides!$D$6:$J$45,MATCH($F81&amp;$G81,Overrides!$C$6:$C$45,0),5),""),MROUND(VLOOKUP("P3",Setup!$A$30:$B$36,2,FALSE())*VLOOKUP($G81,Setup!$A$40:$B$48,2,FALSE())*VLOOKUP($F81,Setup!$A$52:$B$55,2,FALSE()),0.5)))</f>
        <v>0</v>
      </c>
      <c r="N81" s="232">
        <f>IF(IFERROR(INDEX(Overrides!$F$49:$L$288,MATCH($A81&amp;$G81,Overrides!$C$49:$C$288,0),6),"")&lt;&gt;"",IFERROR(INDEX(Overrides!$F$49:$L$288,MATCH($A81&amp;$G81,Overrides!$C$49:$C$288,0),6),""),IF(IFERROR(INDEX(Overrides!$D$6:$J$45,MATCH($F81&amp;$G81,Overrides!$C$6:$C$45,0),6),"")&lt;&gt;"",IFERROR(INDEX(Overrides!$D$6:$J$45,MATCH($F81&amp;$G81,Overrides!$C$6:$C$45,0),6),""),MROUND(VLOOKUP("P4",Setup!$A$30:$B$36,2,FALSE())*VLOOKUP($G81,Setup!$A$40:$B$48,2,FALSE())*VLOOKUP($F81,Setup!$A$52:$B$55,2,FALSE()),0.5)))</f>
        <v>0</v>
      </c>
      <c r="O81" s="232">
        <f>IF(IFERROR(INDEX(Overrides!$F$49:$L$288,MATCH($A81&amp;$G81,Overrides!$C$49:$C$288,0),7),"")&lt;&gt;"",IFERROR(INDEX(Overrides!$F$49:$L$288,MATCH($A81&amp;$G81,Overrides!$C$49:$C$288,0),7),""),IF(IFERROR(INDEX(Overrides!$D$6:$J$45,MATCH($F81&amp;$G81,Overrides!$C$6:$C$45,0),7),"")&lt;&gt;"",IFERROR(INDEX(Overrides!$D$6:$J$45,MATCH($F81&amp;$G81,Overrides!$C$6:$C$45,0),7),""),MROUND(VLOOKUP("P5",Setup!$A$30:$B$36,2,FALSE())*VLOOKUP($G81,Setup!$A$40:$B$48,2,FALSE())*VLOOKUP($F81,Setup!$A$52:$B$55,2,FALSE()),0.5)))</f>
        <v>0</v>
      </c>
      <c r="P81" s="233">
        <f>SUMIFS(Inventory!$F$2:$F$38,Inventory!$I$2:$I$38,"P1+",Inventory!$E$2:$E$38,"&lt;&gt;West")+IF(UPPER($H81)="YES",SUMIFS(Inventory!$F$2:$F$38,Inventory!$I$2:$I$38,"P1+",Inventory!$E$2:$E$38,"West"),0)</f>
        <v>68</v>
      </c>
      <c r="Q81" s="233">
        <f>SUMIFS(Inventory!$F$2:$F$38,Inventory!$I$2:$I$38,"P1",Inventory!$E$2:$E$38,"&lt;&gt;West")+IF(UPPER($H81)="YES",SUMIFS(Inventory!$F$2:$F$38,Inventory!$I$2:$I$38,"P1",Inventory!$E$2:$E$38,"West"),0)</f>
        <v>422</v>
      </c>
      <c r="R81" s="233">
        <f>SUMIFS(Inventory!$F$2:$F$38,Inventory!$I$2:$I$38,"P2+",Inventory!$E$2:$E$38,"&lt;&gt;West")+IF(UPPER($H81)="YES",SUMIFS(Inventory!$F$2:$F$38,Inventory!$I$2:$I$38,"P2+",Inventory!$E$2:$E$38,"West"),0)</f>
        <v>70</v>
      </c>
      <c r="S81" s="233">
        <f>SUMIFS(Inventory!$F$2:$F$38,Inventory!$I$2:$I$38,"P2",Inventory!$E$2:$E$38,"&lt;&gt;West")+IF(UPPER($H81)="YES",SUMIFS(Inventory!$F$2:$F$38,Inventory!$I$2:$I$38,"P2",Inventory!$E$2:$E$38,"West"),0)</f>
        <v>658</v>
      </c>
      <c r="T81" s="233">
        <f>SUMIFS(Inventory!$F$2:$F$38,Inventory!$I$2:$I$38,"P3",Inventory!$E$2:$E$38,"&lt;&gt;West")+IF(UPPER($H81)="YES",SUMIFS(Inventory!$F$2:$F$38,Inventory!$I$2:$I$38,"P3",Inventory!$E$2:$E$38,"West"),0)</f>
        <v>1120</v>
      </c>
      <c r="U81" s="233">
        <f>SUMIFS(Inventory!$F$2:$F$38,Inventory!$I$2:$I$38,"P4",Inventory!$E$2:$E$38,"&lt;&gt;West")+IF(UPPER($H81)="YES",SUMIFS(Inventory!$F$2:$F$38,Inventory!$I$2:$I$38,"P4",Inventory!$E$2:$E$38,"West"),0)</f>
        <v>746</v>
      </c>
      <c r="V81" s="233">
        <f>SUMIFS(Inventory!$F$2:$F$38,Inventory!$I$2:$I$38,"P5",Inventory!$E$2:$E$38,"&lt;&gt;West")+IF(UPPER($H81)="YES",SUMIFS(Inventory!$F$2:$F$38,Inventory!$I$2:$I$38,"P5",Inventory!$E$2:$E$38,"West"),0)</f>
        <v>922</v>
      </c>
      <c r="W81" s="233">
        <f t="shared" si="97"/>
        <v>4006</v>
      </c>
      <c r="X81" s="233">
        <f>IF(IFERROR(INDEX(Overrides!$F$292:$L$531,MATCH($A81&amp;$G81,Overrides!$C$292:$C$531,0),1),"")&lt;&gt;"",IFERROR(INDEX(Overrides!$F$292:$L$531,MATCH($A81&amp;$G81,Overrides!$C$292:$C$531,0),1),""),ROUND(P81*Setup!B$78*VLOOKUP($F81,Setup!$A$52:$C$55,3,FALSE()),0))</f>
        <v>0</v>
      </c>
      <c r="Y81" s="233">
        <f>IF(IFERROR(INDEX(Overrides!$F$292:$L$531,MATCH($A81&amp;$G81,Overrides!$C$292:$C$531,0),2),"")&lt;&gt;"",IFERROR(INDEX(Overrides!$F$292:$L$531,MATCH($A81&amp;$G81,Overrides!$C$292:$C$531,0),2),""),ROUND(Q81*Setup!C$78*VLOOKUP($F81,Setup!$A$52:$C$55,3,FALSE()),0))</f>
        <v>0</v>
      </c>
      <c r="Z81" s="233">
        <f>IF(IFERROR(INDEX(Overrides!$F$292:$L$531,MATCH($A81&amp;$G81,Overrides!$C$292:$C$531,0),3),"")&lt;&gt;"",IFERROR(INDEX(Overrides!$F$292:$L$531,MATCH($A81&amp;$G81,Overrides!$C$292:$C$531,0),3),""),ROUND(R81*Setup!D$78*VLOOKUP($F81,Setup!$A$52:$C$55,3,FALSE()),0))</f>
        <v>0</v>
      </c>
      <c r="AA81" s="233">
        <f>IF(IFERROR(INDEX(Overrides!$F$292:$L$531,MATCH($A81&amp;$G81,Overrides!$C$292:$C$531,0),4),"")&lt;&gt;"",IFERROR(INDEX(Overrides!$F$292:$L$531,MATCH($A81&amp;$G81,Overrides!$C$292:$C$531,0),4),""),ROUND(S81*Setup!E$78*VLOOKUP($F81,Setup!$A$52:$C$55,3,FALSE()),0))</f>
        <v>0</v>
      </c>
      <c r="AB81" s="233">
        <f>IF(IFERROR(INDEX(Overrides!$F$292:$L$531,MATCH($A81&amp;$G81,Overrides!$C$292:$C$531,0),5),"")&lt;&gt;"",IFERROR(INDEX(Overrides!$F$292:$L$531,MATCH($A81&amp;$G81,Overrides!$C$292:$C$531,0),5),""),ROUND(T81*Setup!F$78*VLOOKUP($F81,Setup!$A$52:$C$55,3,FALSE()),0))</f>
        <v>0</v>
      </c>
      <c r="AC81" s="233">
        <f>IF(IFERROR(INDEX(Overrides!$F$292:$L$531,MATCH($A81&amp;$G81,Overrides!$C$292:$C$531,0),6),"")&lt;&gt;"",IFERROR(INDEX(Overrides!$F$292:$L$531,MATCH($A81&amp;$G81,Overrides!$C$292:$C$531,0),6),""),ROUND(U81*Setup!G$78*VLOOKUP($F81,Setup!$A$52:$C$55,3,FALSE()),0))</f>
        <v>0</v>
      </c>
      <c r="AD81" s="233">
        <f>IF(IFERROR(INDEX(Overrides!$F$292:$L$531,MATCH($A81&amp;$G81,Overrides!$C$292:$C$531,0),7),"")&lt;&gt;"",IFERROR(INDEX(Overrides!$F$292:$L$531,MATCH($A81&amp;$G81,Overrides!$C$292:$C$531,0),7),""),ROUND(V81*Setup!H$78*VLOOKUP($F81,Setup!$A$52:$C$55,3,FALSE()),0))</f>
        <v>0</v>
      </c>
      <c r="AE81" s="233">
        <f t="shared" si="84"/>
        <v>0</v>
      </c>
      <c r="AF81" s="233">
        <f t="shared" si="85"/>
        <v>68</v>
      </c>
      <c r="AG81" s="233">
        <f t="shared" si="86"/>
        <v>422</v>
      </c>
      <c r="AH81" s="233">
        <f t="shared" si="87"/>
        <v>70</v>
      </c>
      <c r="AI81" s="233">
        <f t="shared" si="88"/>
        <v>658</v>
      </c>
      <c r="AJ81" s="233">
        <f t="shared" si="89"/>
        <v>1120</v>
      </c>
      <c r="AK81" s="233">
        <f t="shared" si="90"/>
        <v>746</v>
      </c>
      <c r="AL81" s="233">
        <f t="shared" si="91"/>
        <v>922</v>
      </c>
      <c r="AM81" s="233">
        <f t="shared" si="92"/>
        <v>3084</v>
      </c>
      <c r="AN81" s="234">
        <f t="shared" si="98"/>
        <v>0</v>
      </c>
      <c r="AO81" s="234">
        <f t="shared" si="99"/>
        <v>0</v>
      </c>
      <c r="AP81" s="234">
        <f t="shared" si="100"/>
        <v>0</v>
      </c>
      <c r="AQ81" s="234">
        <f t="shared" si="101"/>
        <v>0</v>
      </c>
      <c r="AR81" s="234">
        <f t="shared" si="102"/>
        <v>0</v>
      </c>
      <c r="AS81" s="234">
        <f t="shared" si="103"/>
        <v>0</v>
      </c>
      <c r="AT81" s="234">
        <f t="shared" si="104"/>
        <v>0</v>
      </c>
      <c r="AU81" s="234">
        <f t="shared" si="93"/>
        <v>0</v>
      </c>
      <c r="AV81" s="167" t="str">
        <f>Setup!I10</f>
        <v>Yes</v>
      </c>
      <c r="AW81" s="167" t="str">
        <f>Setup!J10</f>
        <v>Yes</v>
      </c>
    </row>
    <row r="82" spans="1:49" ht="15" customHeight="1" x14ac:dyDescent="0.3">
      <c r="A82" s="235">
        <f>Setup!A10</f>
        <v>8</v>
      </c>
      <c r="B82" s="236">
        <f>Setup!B10</f>
        <v>46211</v>
      </c>
      <c r="C82" s="235" t="str">
        <f>Setup!C10</f>
        <v>Wednesday</v>
      </c>
      <c r="D82" s="235" t="str">
        <f>Setup!D10</f>
        <v>Sarasota Paradise</v>
      </c>
      <c r="E82" s="237">
        <f>Setup!E10</f>
        <v>0.79166666666666696</v>
      </c>
      <c r="F82" s="235" t="str">
        <f>Setup!F10</f>
        <v>C</v>
      </c>
      <c r="G82" s="238" t="s">
        <v>151</v>
      </c>
      <c r="H82" s="235" t="str">
        <f>Setup!H10</f>
        <v>Yes</v>
      </c>
      <c r="I82" s="235" t="s">
        <v>39</v>
      </c>
      <c r="J82" s="235" t="s">
        <v>39</v>
      </c>
      <c r="K82" s="235" t="s">
        <v>39</v>
      </c>
      <c r="L82" s="235" t="s">
        <v>39</v>
      </c>
      <c r="M82" s="235" t="s">
        <v>39</v>
      </c>
      <c r="N82" s="235" t="s">
        <v>39</v>
      </c>
      <c r="O82" s="235" t="s">
        <v>39</v>
      </c>
      <c r="P82" s="239">
        <f t="shared" ref="P82:W82" si="105">P73</f>
        <v>68</v>
      </c>
      <c r="Q82" s="239">
        <f t="shared" si="105"/>
        <v>422</v>
      </c>
      <c r="R82" s="239">
        <f t="shared" si="105"/>
        <v>70</v>
      </c>
      <c r="S82" s="239">
        <f t="shared" si="105"/>
        <v>658</v>
      </c>
      <c r="T82" s="239">
        <f t="shared" si="105"/>
        <v>1120</v>
      </c>
      <c r="U82" s="239">
        <f t="shared" si="105"/>
        <v>746</v>
      </c>
      <c r="V82" s="239">
        <f t="shared" si="105"/>
        <v>922</v>
      </c>
      <c r="W82" s="239">
        <f t="shared" si="105"/>
        <v>4006</v>
      </c>
      <c r="X82" s="239">
        <f t="shared" ref="X82:AD82" si="106">SUM(X73:X81)</f>
        <v>68</v>
      </c>
      <c r="Y82" s="239">
        <f t="shared" si="106"/>
        <v>312</v>
      </c>
      <c r="Z82" s="239">
        <f t="shared" si="106"/>
        <v>70</v>
      </c>
      <c r="AA82" s="239">
        <f t="shared" si="106"/>
        <v>474</v>
      </c>
      <c r="AB82" s="239">
        <f t="shared" si="106"/>
        <v>825</v>
      </c>
      <c r="AC82" s="239">
        <f t="shared" si="106"/>
        <v>524</v>
      </c>
      <c r="AD82" s="239">
        <f t="shared" si="106"/>
        <v>664</v>
      </c>
      <c r="AE82" s="239">
        <f t="shared" si="84"/>
        <v>2937</v>
      </c>
      <c r="AF82" s="239">
        <f t="shared" si="85"/>
        <v>0</v>
      </c>
      <c r="AG82" s="239">
        <f t="shared" si="86"/>
        <v>110</v>
      </c>
      <c r="AH82" s="239">
        <f t="shared" si="87"/>
        <v>0</v>
      </c>
      <c r="AI82" s="239">
        <f t="shared" si="88"/>
        <v>184</v>
      </c>
      <c r="AJ82" s="239">
        <f t="shared" si="89"/>
        <v>295</v>
      </c>
      <c r="AK82" s="239">
        <f t="shared" si="90"/>
        <v>222</v>
      </c>
      <c r="AL82" s="239">
        <f t="shared" si="91"/>
        <v>258</v>
      </c>
      <c r="AM82" s="239">
        <f t="shared" si="92"/>
        <v>3748</v>
      </c>
      <c r="AN82" s="240">
        <f t="shared" ref="AN82:AT82" si="107">SUM(AN73:AN81)</f>
        <v>4420</v>
      </c>
      <c r="AO82" s="240">
        <f t="shared" si="107"/>
        <v>17344.5</v>
      </c>
      <c r="AP82" s="240">
        <f t="shared" si="107"/>
        <v>3430</v>
      </c>
      <c r="AQ82" s="240">
        <f t="shared" si="107"/>
        <v>18357</v>
      </c>
      <c r="AR82" s="240">
        <f t="shared" si="107"/>
        <v>18611</v>
      </c>
      <c r="AS82" s="240">
        <f t="shared" si="107"/>
        <v>7714</v>
      </c>
      <c r="AT82" s="240">
        <f t="shared" si="107"/>
        <v>7698</v>
      </c>
      <c r="AU82" s="240">
        <f t="shared" si="93"/>
        <v>77574.5</v>
      </c>
      <c r="AV82" s="235" t="str">
        <f>Setup!I10</f>
        <v>Yes</v>
      </c>
      <c r="AW82" s="235" t="str">
        <f>Setup!J10</f>
        <v>Yes</v>
      </c>
    </row>
    <row r="83" spans="1:49" ht="15" customHeight="1" x14ac:dyDescent="0.3">
      <c r="A83" s="167">
        <f>Setup!A11</f>
        <v>9</v>
      </c>
      <c r="B83" s="230">
        <f>Setup!B11</f>
        <v>46214</v>
      </c>
      <c r="C83" s="167" t="str">
        <f>Setup!C11</f>
        <v>Saturday</v>
      </c>
      <c r="D83" s="167" t="str">
        <f>Setup!D11</f>
        <v>Richmond Kickers</v>
      </c>
      <c r="E83" s="231">
        <f>Setup!E11</f>
        <v>0.79166666666666696</v>
      </c>
      <c r="F83" s="167" t="str">
        <f>Setup!F11</f>
        <v>B</v>
      </c>
      <c r="G83" s="167" t="s">
        <v>110</v>
      </c>
      <c r="H83" s="167" t="str">
        <f>Setup!H11</f>
        <v>Yes</v>
      </c>
      <c r="I83" s="232">
        <f>IF(IFERROR(INDEX(Overrides!$F$49:$L$288,MATCH($A83&amp;$G83,Overrides!$C$49:$C$288,0),1),"")&lt;&gt;"",IFERROR(INDEX(Overrides!$F$49:$L$288,MATCH($A83&amp;$G83,Overrides!$C$49:$C$288,0),1),""),IF(IFERROR(INDEX(Overrides!$D$6:$J$45,MATCH($F83&amp;$G83,Overrides!$C$6:$C$45,0),1),"")&lt;&gt;"",IFERROR(INDEX(Overrides!$D$6:$J$45,MATCH($F83&amp;$G83,Overrides!$C$6:$C$45,0),1),""),MROUND(VLOOKUP("P1+",Setup!$A$30:$B$36,2,FALSE())*VLOOKUP($G83,Setup!$A$40:$B$48,2,FALSE()),0.5)))</f>
        <v>65</v>
      </c>
      <c r="J83" s="232">
        <f>IF(IFERROR(INDEX(Overrides!$F$49:$L$288,MATCH($A83&amp;$G83,Overrides!$C$49:$C$288,0),2),"")&lt;&gt;"",IFERROR(INDEX(Overrides!$F$49:$L$288,MATCH($A83&amp;$G83,Overrides!$C$49:$C$288,0),2),""),IF(IFERROR(INDEX(Overrides!$D$6:$J$45,MATCH($F83&amp;$G83,Overrides!$C$6:$C$45,0),2),"")&lt;&gt;"",IFERROR(INDEX(Overrides!$D$6:$J$45,MATCH($F83&amp;$G83,Overrides!$C$6:$C$45,0),2),""),MROUND(VLOOKUP("P1",Setup!$A$30:$B$36,2,FALSE())*VLOOKUP($G83,Setup!$A$40:$B$48,2,FALSE()),0.5)))</f>
        <v>55</v>
      </c>
      <c r="K83" s="232">
        <f>IF(IFERROR(INDEX(Overrides!$F$49:$L$288,MATCH($A83&amp;$G83,Overrides!$C$49:$C$288,0),3),"")&lt;&gt;"",IFERROR(INDEX(Overrides!$F$49:$L$288,MATCH($A83&amp;$G83,Overrides!$C$49:$C$288,0),3),""),IF(IFERROR(INDEX(Overrides!$D$6:$J$45,MATCH($F83&amp;$G83,Overrides!$C$6:$C$45,0),3),"")&lt;&gt;"",IFERROR(INDEX(Overrides!$D$6:$J$45,MATCH($F83&amp;$G83,Overrides!$C$6:$C$45,0),3),""),MROUND(VLOOKUP("P2+",Setup!$A$30:$B$36,2,FALSE())*VLOOKUP($G83,Setup!$A$40:$B$48,2,FALSE()),0.5)))</f>
        <v>49</v>
      </c>
      <c r="L83" s="232">
        <f>IF(IFERROR(INDEX(Overrides!$F$49:$L$288,MATCH($A83&amp;$G83,Overrides!$C$49:$C$288,0),4),"")&lt;&gt;"",IFERROR(INDEX(Overrides!$F$49:$L$288,MATCH($A83&amp;$G83,Overrides!$C$49:$C$288,0),4),""),IF(IFERROR(INDEX(Overrides!$D$6:$J$45,MATCH($F83&amp;$G83,Overrides!$C$6:$C$45,0),4),"")&lt;&gt;"",IFERROR(INDEX(Overrides!$D$6:$J$45,MATCH($F83&amp;$G83,Overrides!$C$6:$C$45,0),4),""),MROUND(VLOOKUP("P2",Setup!$A$30:$B$36,2,FALSE())*VLOOKUP($G83,Setup!$A$40:$B$48,2,FALSE()),0.5)))</f>
        <v>39</v>
      </c>
      <c r="M83" s="232">
        <f>IF(IFERROR(INDEX(Overrides!$F$49:$L$288,MATCH($A83&amp;$G83,Overrides!$C$49:$C$288,0),5),"")&lt;&gt;"",IFERROR(INDEX(Overrides!$F$49:$L$288,MATCH($A83&amp;$G83,Overrides!$C$49:$C$288,0),5),""),IF(IFERROR(INDEX(Overrides!$D$6:$J$45,MATCH($F83&amp;$G83,Overrides!$C$6:$C$45,0),5),"")&lt;&gt;"",IFERROR(INDEX(Overrides!$D$6:$J$45,MATCH($F83&amp;$G83,Overrides!$C$6:$C$45,0),5),""),MROUND(VLOOKUP("P3",Setup!$A$30:$B$36,2,FALSE())*VLOOKUP($G83,Setup!$A$40:$B$48,2,FALSE()),0.5)))</f>
        <v>23</v>
      </c>
      <c r="N83" s="232">
        <f>IF(IFERROR(INDEX(Overrides!$F$49:$L$288,MATCH($A83&amp;$G83,Overrides!$C$49:$C$288,0),6),"")&lt;&gt;"",IFERROR(INDEX(Overrides!$F$49:$L$288,MATCH($A83&amp;$G83,Overrides!$C$49:$C$288,0),6),""),IF(IFERROR(INDEX(Overrides!$D$6:$J$45,MATCH($F83&amp;$G83,Overrides!$C$6:$C$45,0),6),"")&lt;&gt;"",IFERROR(INDEX(Overrides!$D$6:$J$45,MATCH($F83&amp;$G83,Overrides!$C$6:$C$45,0),6),""),MROUND(VLOOKUP("P4",Setup!$A$30:$B$36,2,FALSE())*VLOOKUP($G83,Setup!$A$40:$B$48,2,FALSE()),0.5)))</f>
        <v>15</v>
      </c>
      <c r="O83" s="232">
        <f>IF(IFERROR(INDEX(Overrides!$F$49:$L$288,MATCH($A83&amp;$G83,Overrides!$C$49:$C$288,0),7),"")&lt;&gt;"",IFERROR(INDEX(Overrides!$F$49:$L$288,MATCH($A83&amp;$G83,Overrides!$C$49:$C$288,0),7),""),IF(IFERROR(INDEX(Overrides!$D$6:$J$45,MATCH($F83&amp;$G83,Overrides!$C$6:$C$45,0),7),"")&lt;&gt;"",IFERROR(INDEX(Overrides!$D$6:$J$45,MATCH($F83&amp;$G83,Overrides!$C$6:$C$45,0),7),""),MROUND(VLOOKUP("P5",Setup!$A$30:$B$36,2,FALSE())*VLOOKUP($G83,Setup!$A$40:$B$48,2,FALSE()),0.5)))</f>
        <v>12</v>
      </c>
      <c r="P83" s="233">
        <f>SUMIFS(Inventory!$F$2:$F$38,Inventory!$I$2:$I$38,"P1+",Inventory!$E$2:$E$38,"&lt;&gt;West")+IF(UPPER($H83)="YES",SUMIFS(Inventory!$F$2:$F$38,Inventory!$I$2:$I$38,"P1+",Inventory!$E$2:$E$38,"West"),0)</f>
        <v>68</v>
      </c>
      <c r="Q83" s="233">
        <f>SUMIFS(Inventory!$F$2:$F$38,Inventory!$I$2:$I$38,"P1",Inventory!$E$2:$E$38,"&lt;&gt;West")+IF(UPPER($H83)="YES",SUMIFS(Inventory!$F$2:$F$38,Inventory!$I$2:$I$38,"P1",Inventory!$E$2:$E$38,"West"),0)</f>
        <v>422</v>
      </c>
      <c r="R83" s="233">
        <f>SUMIFS(Inventory!$F$2:$F$38,Inventory!$I$2:$I$38,"P2+",Inventory!$E$2:$E$38,"&lt;&gt;West")+IF(UPPER($H83)="YES",SUMIFS(Inventory!$F$2:$F$38,Inventory!$I$2:$I$38,"P2+",Inventory!$E$2:$E$38,"West"),0)</f>
        <v>70</v>
      </c>
      <c r="S83" s="233">
        <f>SUMIFS(Inventory!$F$2:$F$38,Inventory!$I$2:$I$38,"P2",Inventory!$E$2:$E$38,"&lt;&gt;West")+IF(UPPER($H83)="YES",SUMIFS(Inventory!$F$2:$F$38,Inventory!$I$2:$I$38,"P2",Inventory!$E$2:$E$38,"West"),0)</f>
        <v>658</v>
      </c>
      <c r="T83" s="233">
        <f>SUMIFS(Inventory!$F$2:$F$38,Inventory!$I$2:$I$38,"P3",Inventory!$E$2:$E$38,"&lt;&gt;West")+IF(UPPER($H83)="YES",SUMIFS(Inventory!$F$2:$F$38,Inventory!$I$2:$I$38,"P3",Inventory!$E$2:$E$38,"West"),0)</f>
        <v>1120</v>
      </c>
      <c r="U83" s="233">
        <f>SUMIFS(Inventory!$F$2:$F$38,Inventory!$I$2:$I$38,"P4",Inventory!$E$2:$E$38,"&lt;&gt;West")+IF(UPPER($H83)="YES",SUMIFS(Inventory!$F$2:$F$38,Inventory!$I$2:$I$38,"P4",Inventory!$E$2:$E$38,"West"),0)</f>
        <v>746</v>
      </c>
      <c r="V83" s="233">
        <f>SUMIFS(Inventory!$F$2:$F$38,Inventory!$I$2:$I$38,"P5",Inventory!$E$2:$E$38,"&lt;&gt;West")+IF(UPPER($H83)="YES",SUMIFS(Inventory!$F$2:$F$38,Inventory!$I$2:$I$38,"P5",Inventory!$E$2:$E$38,"West"),0)</f>
        <v>922</v>
      </c>
      <c r="W83" s="233">
        <f t="shared" ref="W83:W91" si="108">SUM(P83:V83)</f>
        <v>4006</v>
      </c>
      <c r="X83" s="233">
        <f>IF(IFERROR(INDEX(Overrides!$F$292:$L$531,MATCH($A83&amp;$G83,Overrides!$C$292:$C$531,0),1),"")&lt;&gt;"",IFERROR(INDEX(Overrides!$F$292:$L$531,MATCH($A83&amp;$G83,Overrides!$C$292:$C$531,0),1),""),ROUND(P83*Setup!B$70,0))</f>
        <v>68</v>
      </c>
      <c r="Y83" s="233">
        <f>IF(IFERROR(INDEX(Overrides!$F$292:$L$531,MATCH($A83&amp;$G83,Overrides!$C$292:$C$531,0),2),"")&lt;&gt;"",IFERROR(INDEX(Overrides!$F$292:$L$531,MATCH($A83&amp;$G83,Overrides!$C$292:$C$531,0),2),""),ROUND(Q83*Setup!C$70,0))</f>
        <v>106</v>
      </c>
      <c r="Z83" s="233">
        <f>IF(IFERROR(INDEX(Overrides!$F$292:$L$531,MATCH($A83&amp;$G83,Overrides!$C$292:$C$531,0),3),"")&lt;&gt;"",IFERROR(INDEX(Overrides!$F$292:$L$531,MATCH($A83&amp;$G83,Overrides!$C$292:$C$531,0),3),""),ROUND(R83*Setup!D$70,0))</f>
        <v>70</v>
      </c>
      <c r="AA83" s="233">
        <f>IF(IFERROR(INDEX(Overrides!$F$292:$L$531,MATCH($A83&amp;$G83,Overrides!$C$292:$C$531,0),4),"")&lt;&gt;"",IFERROR(INDEX(Overrides!$F$292:$L$531,MATCH($A83&amp;$G83,Overrides!$C$292:$C$531,0),4),""),ROUND(S83*Setup!E$70,0))</f>
        <v>132</v>
      </c>
      <c r="AB83" s="233">
        <f>IF(IFERROR(INDEX(Overrides!$F$292:$L$531,MATCH($A83&amp;$G83,Overrides!$C$292:$C$531,0),5),"")&lt;&gt;"",IFERROR(INDEX(Overrides!$F$292:$L$531,MATCH($A83&amp;$G83,Overrides!$C$292:$C$531,0),5),""),ROUND(T83*Setup!F$70,0))</f>
        <v>280</v>
      </c>
      <c r="AC83" s="233">
        <f>IF(IFERROR(INDEX(Overrides!$F$292:$L$531,MATCH($A83&amp;$G83,Overrides!$C$292:$C$531,0),6),"")&lt;&gt;"",IFERROR(INDEX(Overrides!$F$292:$L$531,MATCH($A83&amp;$G83,Overrides!$C$292:$C$531,0),6),""),ROUND(U83*Setup!G$70,0))</f>
        <v>112</v>
      </c>
      <c r="AD83" s="233">
        <f>IF(IFERROR(INDEX(Overrides!$F$292:$L$531,MATCH($A83&amp;$G83,Overrides!$C$292:$C$531,0),7),"")&lt;&gt;"",IFERROR(INDEX(Overrides!$F$292:$L$531,MATCH($A83&amp;$G83,Overrides!$C$292:$C$531,0),7),""),ROUND(V83*Setup!H$70,0))</f>
        <v>184</v>
      </c>
      <c r="AE83" s="233">
        <f t="shared" si="84"/>
        <v>952</v>
      </c>
      <c r="AF83" s="233">
        <f t="shared" si="85"/>
        <v>0</v>
      </c>
      <c r="AG83" s="233">
        <f t="shared" si="86"/>
        <v>316</v>
      </c>
      <c r="AH83" s="233">
        <f t="shared" si="87"/>
        <v>0</v>
      </c>
      <c r="AI83" s="233">
        <f t="shared" si="88"/>
        <v>526</v>
      </c>
      <c r="AJ83" s="233">
        <f t="shared" si="89"/>
        <v>840</v>
      </c>
      <c r="AK83" s="233">
        <f t="shared" si="90"/>
        <v>634</v>
      </c>
      <c r="AL83" s="233">
        <f t="shared" si="91"/>
        <v>738</v>
      </c>
      <c r="AM83" s="233">
        <f t="shared" si="92"/>
        <v>3268</v>
      </c>
      <c r="AN83" s="234">
        <f t="shared" ref="AN83:AN91" si="109">I83*X83</f>
        <v>4420</v>
      </c>
      <c r="AO83" s="234">
        <f t="shared" ref="AO83:AO91" si="110">J83*Y83</f>
        <v>5830</v>
      </c>
      <c r="AP83" s="234">
        <f t="shared" ref="AP83:AP91" si="111">K83*Z83</f>
        <v>3430</v>
      </c>
      <c r="AQ83" s="234">
        <f t="shared" ref="AQ83:AQ91" si="112">L83*AA83</f>
        <v>5148</v>
      </c>
      <c r="AR83" s="234">
        <f t="shared" ref="AR83:AR91" si="113">M83*AB83</f>
        <v>6440</v>
      </c>
      <c r="AS83" s="234">
        <f t="shared" ref="AS83:AS91" si="114">N83*AC83</f>
        <v>1680</v>
      </c>
      <c r="AT83" s="234">
        <f t="shared" ref="AT83:AT91" si="115">O83*AD83</f>
        <v>2208</v>
      </c>
      <c r="AU83" s="234">
        <f t="shared" si="93"/>
        <v>29156</v>
      </c>
      <c r="AV83" s="167" t="str">
        <f>Setup!I11</f>
        <v>Yes</v>
      </c>
      <c r="AW83" s="167" t="str">
        <f>Setup!J11</f>
        <v>Yes</v>
      </c>
    </row>
    <row r="84" spans="1:49" ht="15" customHeight="1" x14ac:dyDescent="0.3">
      <c r="A84" s="167">
        <f>Setup!A11</f>
        <v>9</v>
      </c>
      <c r="B84" s="230">
        <f>Setup!B11</f>
        <v>46214</v>
      </c>
      <c r="C84" s="167" t="str">
        <f>Setup!C11</f>
        <v>Saturday</v>
      </c>
      <c r="D84" s="167" t="str">
        <f>Setup!D11</f>
        <v>Richmond Kickers</v>
      </c>
      <c r="E84" s="231">
        <f>Setup!E11</f>
        <v>0.79166666666666696</v>
      </c>
      <c r="F84" s="167" t="str">
        <f>Setup!F11</f>
        <v>B</v>
      </c>
      <c r="G84" s="167" t="s">
        <v>47</v>
      </c>
      <c r="H84" s="167" t="str">
        <f>Setup!H11</f>
        <v>Yes</v>
      </c>
      <c r="I84" s="232">
        <f>IF(IFERROR(INDEX(Overrides!$F$49:$L$288,MATCH($A84&amp;$G84,Overrides!$C$49:$C$288,0),1),"")&lt;&gt;"",IFERROR(INDEX(Overrides!$F$49:$L$288,MATCH($A84&amp;$G84,Overrides!$C$49:$C$288,0),1),""),IF(IFERROR(INDEX(Overrides!$D$6:$J$45,MATCH($F84&amp;$G84,Overrides!$C$6:$C$45,0),1),"")&lt;&gt;"",IFERROR(INDEX(Overrides!$D$6:$J$45,MATCH($F84&amp;$G84,Overrides!$C$6:$C$45,0),1),""),MROUND(VLOOKUP("P1+",Setup!$A$30:$B$36,2,FALSE())*VLOOKUP($G84,Setup!$A$40:$B$48,2,FALSE())*VLOOKUP($F84,Setup!$A$52:$B$55,2,FALSE()),0.5)))</f>
        <v>75</v>
      </c>
      <c r="J84" s="232">
        <f>IF(IFERROR(INDEX(Overrides!$F$49:$L$288,MATCH($A84&amp;$G84,Overrides!$C$49:$C$288,0),2),"")&lt;&gt;"",IFERROR(INDEX(Overrides!$F$49:$L$288,MATCH($A84&amp;$G84,Overrides!$C$49:$C$288,0),2),""),IF(IFERROR(INDEX(Overrides!$D$6:$J$45,MATCH($F84&amp;$G84,Overrides!$C$6:$C$45,0),2),"")&lt;&gt;"",IFERROR(INDEX(Overrides!$D$6:$J$45,MATCH($F84&amp;$G84,Overrides!$C$6:$C$45,0),2),""),MROUND(VLOOKUP("P1",Setup!$A$30:$B$36,2,FALSE())*VLOOKUP($G84,Setup!$A$40:$B$48,2,FALSE())*VLOOKUP($F84,Setup!$A$52:$B$55,2,FALSE()),0.5)))</f>
        <v>63</v>
      </c>
      <c r="K84" s="232">
        <f>IF(IFERROR(INDEX(Overrides!$F$49:$L$288,MATCH($A84&amp;$G84,Overrides!$C$49:$C$288,0),3),"")&lt;&gt;"",IFERROR(INDEX(Overrides!$F$49:$L$288,MATCH($A84&amp;$G84,Overrides!$C$49:$C$288,0),3),""),IF(IFERROR(INDEX(Overrides!$D$6:$J$45,MATCH($F84&amp;$G84,Overrides!$C$6:$C$45,0),3),"")&lt;&gt;"",IFERROR(INDEX(Overrides!$D$6:$J$45,MATCH($F84&amp;$G84,Overrides!$C$6:$C$45,0),3),""),MROUND(VLOOKUP("P2+",Setup!$A$30:$B$36,2,FALSE())*VLOOKUP($G84,Setup!$A$40:$B$48,2,FALSE())*VLOOKUP($F84,Setup!$A$52:$B$55,2,FALSE()),0.5)))</f>
        <v>56.5</v>
      </c>
      <c r="L84" s="232">
        <f>IF(IFERROR(INDEX(Overrides!$F$49:$L$288,MATCH($A84&amp;$G84,Overrides!$C$49:$C$288,0),4),"")&lt;&gt;"",IFERROR(INDEX(Overrides!$F$49:$L$288,MATCH($A84&amp;$G84,Overrides!$C$49:$C$288,0),4),""),IF(IFERROR(INDEX(Overrides!$D$6:$J$45,MATCH($F84&amp;$G84,Overrides!$C$6:$C$45,0),4),"")&lt;&gt;"",IFERROR(INDEX(Overrides!$D$6:$J$45,MATCH($F84&amp;$G84,Overrides!$C$6:$C$45,0),4),""),MROUND(VLOOKUP("P2",Setup!$A$30:$B$36,2,FALSE())*VLOOKUP($G84,Setup!$A$40:$B$48,2,FALSE())*VLOOKUP($F84,Setup!$A$52:$B$55,2,FALSE()),0.5)))</f>
        <v>45</v>
      </c>
      <c r="M84" s="232">
        <f>IF(IFERROR(INDEX(Overrides!$F$49:$L$288,MATCH($A84&amp;$G84,Overrides!$C$49:$C$288,0),5),"")&lt;&gt;"",IFERROR(INDEX(Overrides!$F$49:$L$288,MATCH($A84&amp;$G84,Overrides!$C$49:$C$288,0),5),""),IF(IFERROR(INDEX(Overrides!$D$6:$J$45,MATCH($F84&amp;$G84,Overrides!$C$6:$C$45,0),5),"")&lt;&gt;"",IFERROR(INDEX(Overrides!$D$6:$J$45,MATCH($F84&amp;$G84,Overrides!$C$6:$C$45,0),5),""),MROUND(VLOOKUP("P3",Setup!$A$30:$B$36,2,FALSE())*VLOOKUP($G84,Setup!$A$40:$B$48,2,FALSE())*VLOOKUP($F84,Setup!$A$52:$B$55,2,FALSE()),0.5)))</f>
        <v>26.5</v>
      </c>
      <c r="N84" s="232">
        <f>IF(IFERROR(INDEX(Overrides!$F$49:$L$288,MATCH($A84&amp;$G84,Overrides!$C$49:$C$288,0),6),"")&lt;&gt;"",IFERROR(INDEX(Overrides!$F$49:$L$288,MATCH($A84&amp;$G84,Overrides!$C$49:$C$288,0),6),""),IF(IFERROR(INDEX(Overrides!$D$6:$J$45,MATCH($F84&amp;$G84,Overrides!$C$6:$C$45,0),6),"")&lt;&gt;"",IFERROR(INDEX(Overrides!$D$6:$J$45,MATCH($F84&amp;$G84,Overrides!$C$6:$C$45,0),6),""),MROUND(VLOOKUP("P4",Setup!$A$30:$B$36,2,FALSE())*VLOOKUP($G84,Setup!$A$40:$B$48,2,FALSE())*VLOOKUP($F84,Setup!$A$52:$B$55,2,FALSE()),0.5)))</f>
        <v>17.5</v>
      </c>
      <c r="O84" s="232">
        <f>IF(IFERROR(INDEX(Overrides!$F$49:$L$288,MATCH($A84&amp;$G84,Overrides!$C$49:$C$288,0),7),"")&lt;&gt;"",IFERROR(INDEX(Overrides!$F$49:$L$288,MATCH($A84&amp;$G84,Overrides!$C$49:$C$288,0),7),""),IF(IFERROR(INDEX(Overrides!$D$6:$J$45,MATCH($F84&amp;$G84,Overrides!$C$6:$C$45,0),7),"")&lt;&gt;"",IFERROR(INDEX(Overrides!$D$6:$J$45,MATCH($F84&amp;$G84,Overrides!$C$6:$C$45,0),7),""),MROUND(VLOOKUP("P5",Setup!$A$30:$B$36,2,FALSE())*VLOOKUP($G84,Setup!$A$40:$B$48,2,FALSE())*VLOOKUP($F84,Setup!$A$52:$B$55,2,FALSE()),0.5)))</f>
        <v>14</v>
      </c>
      <c r="P84" s="233">
        <f>SUMIFS(Inventory!$F$2:$F$38,Inventory!$I$2:$I$38,"P1+",Inventory!$E$2:$E$38,"&lt;&gt;West")+IF(UPPER($H84)="YES",SUMIFS(Inventory!$F$2:$F$38,Inventory!$I$2:$I$38,"P1+",Inventory!$E$2:$E$38,"West"),0)</f>
        <v>68</v>
      </c>
      <c r="Q84" s="233">
        <f>SUMIFS(Inventory!$F$2:$F$38,Inventory!$I$2:$I$38,"P1",Inventory!$E$2:$E$38,"&lt;&gt;West")+IF(UPPER($H84)="YES",SUMIFS(Inventory!$F$2:$F$38,Inventory!$I$2:$I$38,"P1",Inventory!$E$2:$E$38,"West"),0)</f>
        <v>422</v>
      </c>
      <c r="R84" s="233">
        <f>SUMIFS(Inventory!$F$2:$F$38,Inventory!$I$2:$I$38,"P2+",Inventory!$E$2:$E$38,"&lt;&gt;West")+IF(UPPER($H84)="YES",SUMIFS(Inventory!$F$2:$F$38,Inventory!$I$2:$I$38,"P2+",Inventory!$E$2:$E$38,"West"),0)</f>
        <v>70</v>
      </c>
      <c r="S84" s="233">
        <f>SUMIFS(Inventory!$F$2:$F$38,Inventory!$I$2:$I$38,"P2",Inventory!$E$2:$E$38,"&lt;&gt;West")+IF(UPPER($H84)="YES",SUMIFS(Inventory!$F$2:$F$38,Inventory!$I$2:$I$38,"P2",Inventory!$E$2:$E$38,"West"),0)</f>
        <v>658</v>
      </c>
      <c r="T84" s="233">
        <f>SUMIFS(Inventory!$F$2:$F$38,Inventory!$I$2:$I$38,"P3",Inventory!$E$2:$E$38,"&lt;&gt;West")+IF(UPPER($H84)="YES",SUMIFS(Inventory!$F$2:$F$38,Inventory!$I$2:$I$38,"P3",Inventory!$E$2:$E$38,"West"),0)</f>
        <v>1120</v>
      </c>
      <c r="U84" s="233">
        <f>SUMIFS(Inventory!$F$2:$F$38,Inventory!$I$2:$I$38,"P4",Inventory!$E$2:$E$38,"&lt;&gt;West")+IF(UPPER($H84)="YES",SUMIFS(Inventory!$F$2:$F$38,Inventory!$I$2:$I$38,"P4",Inventory!$E$2:$E$38,"West"),0)</f>
        <v>746</v>
      </c>
      <c r="V84" s="233">
        <f>SUMIFS(Inventory!$F$2:$F$38,Inventory!$I$2:$I$38,"P5",Inventory!$E$2:$E$38,"&lt;&gt;West")+IF(UPPER($H84)="YES",SUMIFS(Inventory!$F$2:$F$38,Inventory!$I$2:$I$38,"P5",Inventory!$E$2:$E$38,"West"),0)</f>
        <v>922</v>
      </c>
      <c r="W84" s="233">
        <f t="shared" si="108"/>
        <v>4006</v>
      </c>
      <c r="X84" s="233">
        <f>IF(IFERROR(INDEX(Overrides!$F$292:$L$531,MATCH($A84&amp;$G84,Overrides!$C$292:$C$531,0),1),"")&lt;&gt;"",IFERROR(INDEX(Overrides!$F$292:$L$531,MATCH($A84&amp;$G84,Overrides!$C$292:$C$531,0),1),""),ROUND(P84*Setup!B$71*VLOOKUP($F84,Setup!$A$52:$C$55,3,FALSE()),0))</f>
        <v>0</v>
      </c>
      <c r="Y84" s="233">
        <f>IF(IFERROR(INDEX(Overrides!$F$292:$L$531,MATCH($A84&amp;$G84,Overrides!$C$292:$C$531,0),2),"")&lt;&gt;"",IFERROR(INDEX(Overrides!$F$292:$L$531,MATCH($A84&amp;$G84,Overrides!$C$292:$C$531,0),2),""),ROUND(Q84*Setup!C$71*VLOOKUP($F84,Setup!$A$52:$C$55,3,FALSE()),0))</f>
        <v>0</v>
      </c>
      <c r="Z84" s="233">
        <f>IF(IFERROR(INDEX(Overrides!$F$292:$L$531,MATCH($A84&amp;$G84,Overrides!$C$292:$C$531,0),3),"")&lt;&gt;"",IFERROR(INDEX(Overrides!$F$292:$L$531,MATCH($A84&amp;$G84,Overrides!$C$292:$C$531,0),3),""),ROUND(R84*Setup!D$71*VLOOKUP($F84,Setup!$A$52:$C$55,3,FALSE()),0))</f>
        <v>0</v>
      </c>
      <c r="AA84" s="233">
        <f>IF(IFERROR(INDEX(Overrides!$F$292:$L$531,MATCH($A84&amp;$G84,Overrides!$C$292:$C$531,0),4),"")&lt;&gt;"",IFERROR(INDEX(Overrides!$F$292:$L$531,MATCH($A84&amp;$G84,Overrides!$C$292:$C$531,0),4),""),ROUND(S84*Setup!E$71*VLOOKUP($F84,Setup!$A$52:$C$55,3,FALSE()),0))</f>
        <v>84</v>
      </c>
      <c r="AB84" s="233">
        <f>IF(IFERROR(INDEX(Overrides!$F$292:$L$531,MATCH($A84&amp;$G84,Overrides!$C$292:$C$531,0),5),"")&lt;&gt;"",IFERROR(INDEX(Overrides!$F$292:$L$531,MATCH($A84&amp;$G84,Overrides!$C$292:$C$531,0),5),""),ROUND(T84*Setup!F$71*VLOOKUP($F84,Setup!$A$52:$C$55,3,FALSE()),0))</f>
        <v>286</v>
      </c>
      <c r="AC84" s="233">
        <f>IF(IFERROR(INDEX(Overrides!$F$292:$L$531,MATCH($A84&amp;$G84,Overrides!$C$292:$C$531,0),6),"")&lt;&gt;"",IFERROR(INDEX(Overrides!$F$292:$L$531,MATCH($A84&amp;$G84,Overrides!$C$292:$C$531,0),6),""),ROUND(U84*Setup!G$71*VLOOKUP($F84,Setup!$A$52:$C$55,3,FALSE()),0))</f>
        <v>222</v>
      </c>
      <c r="AD84" s="233">
        <f>IF(IFERROR(INDEX(Overrides!$F$292:$L$531,MATCH($A84&amp;$G84,Overrides!$C$292:$C$531,0),7),"")&lt;&gt;"",IFERROR(INDEX(Overrides!$F$292:$L$531,MATCH($A84&amp;$G84,Overrides!$C$292:$C$531,0),7),""),ROUND(V84*Setup!H$71*VLOOKUP($F84,Setup!$A$52:$C$55,3,FALSE()),0))</f>
        <v>392</v>
      </c>
      <c r="AE84" s="233">
        <f t="shared" si="84"/>
        <v>984</v>
      </c>
      <c r="AF84" s="233">
        <f t="shared" si="85"/>
        <v>68</v>
      </c>
      <c r="AG84" s="233">
        <f t="shared" si="86"/>
        <v>422</v>
      </c>
      <c r="AH84" s="233">
        <f t="shared" si="87"/>
        <v>70</v>
      </c>
      <c r="AI84" s="233">
        <f t="shared" si="88"/>
        <v>574</v>
      </c>
      <c r="AJ84" s="233">
        <f t="shared" si="89"/>
        <v>834</v>
      </c>
      <c r="AK84" s="233">
        <f t="shared" si="90"/>
        <v>524</v>
      </c>
      <c r="AL84" s="233">
        <f t="shared" si="91"/>
        <v>530</v>
      </c>
      <c r="AM84" s="233">
        <f t="shared" si="92"/>
        <v>3476</v>
      </c>
      <c r="AN84" s="234">
        <f t="shared" si="109"/>
        <v>0</v>
      </c>
      <c r="AO84" s="234">
        <f t="shared" si="110"/>
        <v>0</v>
      </c>
      <c r="AP84" s="234">
        <f t="shared" si="111"/>
        <v>0</v>
      </c>
      <c r="AQ84" s="234">
        <f t="shared" si="112"/>
        <v>3780</v>
      </c>
      <c r="AR84" s="234">
        <f t="shared" si="113"/>
        <v>7579</v>
      </c>
      <c r="AS84" s="234">
        <f t="shared" si="114"/>
        <v>3885</v>
      </c>
      <c r="AT84" s="234">
        <f t="shared" si="115"/>
        <v>5488</v>
      </c>
      <c r="AU84" s="234">
        <f t="shared" si="93"/>
        <v>20732</v>
      </c>
      <c r="AV84" s="167" t="str">
        <f>Setup!I11</f>
        <v>Yes</v>
      </c>
      <c r="AW84" s="167" t="str">
        <f>Setup!J11</f>
        <v>Yes</v>
      </c>
    </row>
    <row r="85" spans="1:49" ht="15" customHeight="1" x14ac:dyDescent="0.3">
      <c r="A85" s="167">
        <f>Setup!A11</f>
        <v>9</v>
      </c>
      <c r="B85" s="230">
        <f>Setup!B11</f>
        <v>46214</v>
      </c>
      <c r="C85" s="167" t="str">
        <f>Setup!C11</f>
        <v>Saturday</v>
      </c>
      <c r="D85" s="167" t="str">
        <f>Setup!D11</f>
        <v>Richmond Kickers</v>
      </c>
      <c r="E85" s="231">
        <f>Setup!E11</f>
        <v>0.79166666666666696</v>
      </c>
      <c r="F85" s="167" t="str">
        <f>Setup!F11</f>
        <v>B</v>
      </c>
      <c r="G85" s="167" t="s">
        <v>113</v>
      </c>
      <c r="H85" s="167" t="str">
        <f>Setup!H11</f>
        <v>Yes</v>
      </c>
      <c r="I85" s="232">
        <f>IF(IFERROR(INDEX(Overrides!$F$49:$L$288,MATCH($A85&amp;$G85,Overrides!$C$49:$C$288,0),1),"")&lt;&gt;"",IFERROR(INDEX(Overrides!$F$49:$L$288,MATCH($A85&amp;$G85,Overrides!$C$49:$C$288,0),1),""),IF(IFERROR(INDEX(Overrides!$D$6:$J$45,MATCH($F85&amp;$G85,Overrides!$C$6:$C$45,0),1),"")&lt;&gt;"",IFERROR(INDEX(Overrides!$D$6:$J$45,MATCH($F85&amp;$G85,Overrides!$C$6:$C$45,0),1),""),MROUND(VLOOKUP("P1+",Setup!$A$30:$B$36,2,FALSE())*VLOOKUP($G85,Setup!$A$40:$B$48,2,FALSE())*VLOOKUP($F85,Setup!$A$52:$B$55,2,FALSE()),0.5)))</f>
        <v>81.5</v>
      </c>
      <c r="J85" s="232">
        <f>IF(IFERROR(INDEX(Overrides!$F$49:$L$288,MATCH($A85&amp;$G85,Overrides!$C$49:$C$288,0),2),"")&lt;&gt;"",IFERROR(INDEX(Overrides!$F$49:$L$288,MATCH($A85&amp;$G85,Overrides!$C$49:$C$288,0),2),""),IF(IFERROR(INDEX(Overrides!$D$6:$J$45,MATCH($F85&amp;$G85,Overrides!$C$6:$C$45,0),2),"")&lt;&gt;"",IFERROR(INDEX(Overrides!$D$6:$J$45,MATCH($F85&amp;$G85,Overrides!$C$6:$C$45,0),2),""),MROUND(VLOOKUP("P1",Setup!$A$30:$B$36,2,FALSE())*VLOOKUP($G85,Setup!$A$40:$B$48,2,FALSE())*VLOOKUP($F85,Setup!$A$52:$B$55,2,FALSE()),0.5)))</f>
        <v>69</v>
      </c>
      <c r="K85" s="232">
        <f>IF(IFERROR(INDEX(Overrides!$F$49:$L$288,MATCH($A85&amp;$G85,Overrides!$C$49:$C$288,0),3),"")&lt;&gt;"",IFERROR(INDEX(Overrides!$F$49:$L$288,MATCH($A85&amp;$G85,Overrides!$C$49:$C$288,0),3),""),IF(IFERROR(INDEX(Overrides!$D$6:$J$45,MATCH($F85&amp;$G85,Overrides!$C$6:$C$45,0),3),"")&lt;&gt;"",IFERROR(INDEX(Overrides!$D$6:$J$45,MATCH($F85&amp;$G85,Overrides!$C$6:$C$45,0),3),""),MROUND(VLOOKUP("P2+",Setup!$A$30:$B$36,2,FALSE())*VLOOKUP($G85,Setup!$A$40:$B$48,2,FALSE())*VLOOKUP($F85,Setup!$A$52:$B$55,2,FALSE()),0.5)))</f>
        <v>61.5</v>
      </c>
      <c r="L85" s="232">
        <f>IF(IFERROR(INDEX(Overrides!$F$49:$L$288,MATCH($A85&amp;$G85,Overrides!$C$49:$C$288,0),4),"")&lt;&gt;"",IFERROR(INDEX(Overrides!$F$49:$L$288,MATCH($A85&amp;$G85,Overrides!$C$49:$C$288,0),4),""),IF(IFERROR(INDEX(Overrides!$D$6:$J$45,MATCH($F85&amp;$G85,Overrides!$C$6:$C$45,0),4),"")&lt;&gt;"",IFERROR(INDEX(Overrides!$D$6:$J$45,MATCH($F85&amp;$G85,Overrides!$C$6:$C$45,0),4),""),MROUND(VLOOKUP("P2",Setup!$A$30:$B$36,2,FALSE())*VLOOKUP($G85,Setup!$A$40:$B$48,2,FALSE())*VLOOKUP($F85,Setup!$A$52:$B$55,2,FALSE()),0.5)))</f>
        <v>49</v>
      </c>
      <c r="M85" s="232">
        <f>IF(IFERROR(INDEX(Overrides!$F$49:$L$288,MATCH($A85&amp;$G85,Overrides!$C$49:$C$288,0),5),"")&lt;&gt;"",IFERROR(INDEX(Overrides!$F$49:$L$288,MATCH($A85&amp;$G85,Overrides!$C$49:$C$288,0),5),""),IF(IFERROR(INDEX(Overrides!$D$6:$J$45,MATCH($F85&amp;$G85,Overrides!$C$6:$C$45,0),5),"")&lt;&gt;"",IFERROR(INDEX(Overrides!$D$6:$J$45,MATCH($F85&amp;$G85,Overrides!$C$6:$C$45,0),5),""),MROUND(VLOOKUP("P3",Setup!$A$30:$B$36,2,FALSE())*VLOOKUP($G85,Setup!$A$40:$B$48,2,FALSE())*VLOOKUP($F85,Setup!$A$52:$B$55,2,FALSE()),0.5)))</f>
        <v>29</v>
      </c>
      <c r="N85" s="232">
        <f>IF(IFERROR(INDEX(Overrides!$F$49:$L$288,MATCH($A85&amp;$G85,Overrides!$C$49:$C$288,0),6),"")&lt;&gt;"",IFERROR(INDEX(Overrides!$F$49:$L$288,MATCH($A85&amp;$G85,Overrides!$C$49:$C$288,0),6),""),IF(IFERROR(INDEX(Overrides!$D$6:$J$45,MATCH($F85&amp;$G85,Overrides!$C$6:$C$45,0),6),"")&lt;&gt;"",IFERROR(INDEX(Overrides!$D$6:$J$45,MATCH($F85&amp;$G85,Overrides!$C$6:$C$45,0),6),""),MROUND(VLOOKUP("P4",Setup!$A$30:$B$36,2,FALSE())*VLOOKUP($G85,Setup!$A$40:$B$48,2,FALSE())*VLOOKUP($F85,Setup!$A$52:$B$55,2,FALSE()),0.5)))</f>
        <v>19</v>
      </c>
      <c r="O85" s="232">
        <f>IF(IFERROR(INDEX(Overrides!$F$49:$L$288,MATCH($A85&amp;$G85,Overrides!$C$49:$C$288,0),7),"")&lt;&gt;"",IFERROR(INDEX(Overrides!$F$49:$L$288,MATCH($A85&amp;$G85,Overrides!$C$49:$C$288,0),7),""),IF(IFERROR(INDEX(Overrides!$D$6:$J$45,MATCH($F85&amp;$G85,Overrides!$C$6:$C$45,0),7),"")&lt;&gt;"",IFERROR(INDEX(Overrides!$D$6:$J$45,MATCH($F85&amp;$G85,Overrides!$C$6:$C$45,0),7),""),MROUND(VLOOKUP("P5",Setup!$A$30:$B$36,2,FALSE())*VLOOKUP($G85,Setup!$A$40:$B$48,2,FALSE())*VLOOKUP($F85,Setup!$A$52:$B$55,2,FALSE()),0.5)))</f>
        <v>15</v>
      </c>
      <c r="P85" s="233">
        <f>SUMIFS(Inventory!$F$2:$F$38,Inventory!$I$2:$I$38,"P1+",Inventory!$E$2:$E$38,"&lt;&gt;West")+IF(UPPER($H85)="YES",SUMIFS(Inventory!$F$2:$F$38,Inventory!$I$2:$I$38,"P1+",Inventory!$E$2:$E$38,"West"),0)</f>
        <v>68</v>
      </c>
      <c r="Q85" s="233">
        <f>SUMIFS(Inventory!$F$2:$F$38,Inventory!$I$2:$I$38,"P1",Inventory!$E$2:$E$38,"&lt;&gt;West")+IF(UPPER($H85)="YES",SUMIFS(Inventory!$F$2:$F$38,Inventory!$I$2:$I$38,"P1",Inventory!$E$2:$E$38,"West"),0)</f>
        <v>422</v>
      </c>
      <c r="R85" s="233">
        <f>SUMIFS(Inventory!$F$2:$F$38,Inventory!$I$2:$I$38,"P2+",Inventory!$E$2:$E$38,"&lt;&gt;West")+IF(UPPER($H85)="YES",SUMIFS(Inventory!$F$2:$F$38,Inventory!$I$2:$I$38,"P2+",Inventory!$E$2:$E$38,"West"),0)</f>
        <v>70</v>
      </c>
      <c r="S85" s="233">
        <f>SUMIFS(Inventory!$F$2:$F$38,Inventory!$I$2:$I$38,"P2",Inventory!$E$2:$E$38,"&lt;&gt;West")+IF(UPPER($H85)="YES",SUMIFS(Inventory!$F$2:$F$38,Inventory!$I$2:$I$38,"P2",Inventory!$E$2:$E$38,"West"),0)</f>
        <v>658</v>
      </c>
      <c r="T85" s="233">
        <f>SUMIFS(Inventory!$F$2:$F$38,Inventory!$I$2:$I$38,"P3",Inventory!$E$2:$E$38,"&lt;&gt;West")+IF(UPPER($H85)="YES",SUMIFS(Inventory!$F$2:$F$38,Inventory!$I$2:$I$38,"P3",Inventory!$E$2:$E$38,"West"),0)</f>
        <v>1120</v>
      </c>
      <c r="U85" s="233">
        <f>SUMIFS(Inventory!$F$2:$F$38,Inventory!$I$2:$I$38,"P4",Inventory!$E$2:$E$38,"&lt;&gt;West")+IF(UPPER($H85)="YES",SUMIFS(Inventory!$F$2:$F$38,Inventory!$I$2:$I$38,"P4",Inventory!$E$2:$E$38,"West"),0)</f>
        <v>746</v>
      </c>
      <c r="V85" s="233">
        <f>SUMIFS(Inventory!$F$2:$F$38,Inventory!$I$2:$I$38,"P5",Inventory!$E$2:$E$38,"&lt;&gt;West")+IF(UPPER($H85)="YES",SUMIFS(Inventory!$F$2:$F$38,Inventory!$I$2:$I$38,"P5",Inventory!$E$2:$E$38,"West"),0)</f>
        <v>922</v>
      </c>
      <c r="W85" s="233">
        <f t="shared" si="108"/>
        <v>4006</v>
      </c>
      <c r="X85" s="233">
        <f>IF(IFERROR(INDEX(Overrides!$F$292:$L$531,MATCH($A85&amp;$G85,Overrides!$C$292:$C$531,0),1),"")&lt;&gt;"",IFERROR(INDEX(Overrides!$F$292:$L$531,MATCH($A85&amp;$G85,Overrides!$C$292:$C$531,0),1),""),ROUND(P85*Setup!B$72*VLOOKUP($F85,Setup!$A$52:$C$55,3,FALSE()),0))</f>
        <v>0</v>
      </c>
      <c r="Y85" s="233">
        <f>IF(IFERROR(INDEX(Overrides!$F$292:$L$531,MATCH($A85&amp;$G85,Overrides!$C$292:$C$531,0),2),"")&lt;&gt;"",IFERROR(INDEX(Overrides!$F$292:$L$531,MATCH($A85&amp;$G85,Overrides!$C$292:$C$531,0),2),""),ROUND(Q85*Setup!C$72*VLOOKUP($F85,Setup!$A$52:$C$55,3,FALSE()),0))</f>
        <v>215</v>
      </c>
      <c r="Z85" s="233">
        <f>IF(IFERROR(INDEX(Overrides!$F$292:$L$531,MATCH($A85&amp;$G85,Overrides!$C$292:$C$531,0),3),"")&lt;&gt;"",IFERROR(INDEX(Overrides!$F$292:$L$531,MATCH($A85&amp;$G85,Overrides!$C$292:$C$531,0),3),""),ROUND(R85*Setup!D$72*VLOOKUP($F85,Setup!$A$52:$C$55,3,FALSE()),0))</f>
        <v>0</v>
      </c>
      <c r="AA85" s="233">
        <f>IF(IFERROR(INDEX(Overrides!$F$292:$L$531,MATCH($A85&amp;$G85,Overrides!$C$292:$C$531,0),4),"")&lt;&gt;"",IFERROR(INDEX(Overrides!$F$292:$L$531,MATCH($A85&amp;$G85,Overrides!$C$292:$C$531,0),4),""),ROUND(S85*Setup!E$72*VLOOKUP($F85,Setup!$A$52:$C$55,3,FALSE()),0))</f>
        <v>336</v>
      </c>
      <c r="AB85" s="233">
        <f>IF(IFERROR(INDEX(Overrides!$F$292:$L$531,MATCH($A85&amp;$G85,Overrides!$C$292:$C$531,0),5),"")&lt;&gt;"",IFERROR(INDEX(Overrides!$F$292:$L$531,MATCH($A85&amp;$G85,Overrides!$C$292:$C$531,0),5),""),ROUND(T85*Setup!F$72*VLOOKUP($F85,Setup!$A$52:$C$55,3,FALSE()),0))</f>
        <v>381</v>
      </c>
      <c r="AC85" s="233">
        <f>IF(IFERROR(INDEX(Overrides!$F$292:$L$531,MATCH($A85&amp;$G85,Overrides!$C$292:$C$531,0),6),"")&lt;&gt;"",IFERROR(INDEX(Overrides!$F$292:$L$531,MATCH($A85&amp;$G85,Overrides!$C$292:$C$531,0),6),""),ROUND(U85*Setup!G$72*VLOOKUP($F85,Setup!$A$52:$C$55,3,FALSE()),0))</f>
        <v>285</v>
      </c>
      <c r="AD85" s="233">
        <f>IF(IFERROR(INDEX(Overrides!$F$292:$L$531,MATCH($A85&amp;$G85,Overrides!$C$292:$C$531,0),7),"")&lt;&gt;"",IFERROR(INDEX(Overrides!$F$292:$L$531,MATCH($A85&amp;$G85,Overrides!$C$292:$C$531,0),7),""),ROUND(V85*Setup!H$72*VLOOKUP($F85,Setup!$A$52:$C$55,3,FALSE()),0))</f>
        <v>196</v>
      </c>
      <c r="AE85" s="233">
        <f t="shared" si="84"/>
        <v>1413</v>
      </c>
      <c r="AF85" s="233">
        <f t="shared" si="85"/>
        <v>68</v>
      </c>
      <c r="AG85" s="233">
        <f t="shared" si="86"/>
        <v>207</v>
      </c>
      <c r="AH85" s="233">
        <f t="shared" si="87"/>
        <v>70</v>
      </c>
      <c r="AI85" s="233">
        <f t="shared" si="88"/>
        <v>322</v>
      </c>
      <c r="AJ85" s="233">
        <f t="shared" si="89"/>
        <v>739</v>
      </c>
      <c r="AK85" s="233">
        <f t="shared" si="90"/>
        <v>461</v>
      </c>
      <c r="AL85" s="233">
        <f t="shared" si="91"/>
        <v>726</v>
      </c>
      <c r="AM85" s="233">
        <f t="shared" si="92"/>
        <v>3280</v>
      </c>
      <c r="AN85" s="234">
        <f t="shared" si="109"/>
        <v>0</v>
      </c>
      <c r="AO85" s="234">
        <f t="shared" si="110"/>
        <v>14835</v>
      </c>
      <c r="AP85" s="234">
        <f t="shared" si="111"/>
        <v>0</v>
      </c>
      <c r="AQ85" s="234">
        <f t="shared" si="112"/>
        <v>16464</v>
      </c>
      <c r="AR85" s="234">
        <f t="shared" si="113"/>
        <v>11049</v>
      </c>
      <c r="AS85" s="234">
        <f t="shared" si="114"/>
        <v>5415</v>
      </c>
      <c r="AT85" s="234">
        <f t="shared" si="115"/>
        <v>2940</v>
      </c>
      <c r="AU85" s="234">
        <f t="shared" si="93"/>
        <v>50703</v>
      </c>
      <c r="AV85" s="167" t="str">
        <f>Setup!I11</f>
        <v>Yes</v>
      </c>
      <c r="AW85" s="167" t="str">
        <f>Setup!J11</f>
        <v>Yes</v>
      </c>
    </row>
    <row r="86" spans="1:49" ht="15" customHeight="1" x14ac:dyDescent="0.3">
      <c r="A86" s="167">
        <f>Setup!A11</f>
        <v>9</v>
      </c>
      <c r="B86" s="230">
        <f>Setup!B11</f>
        <v>46214</v>
      </c>
      <c r="C86" s="167" t="str">
        <f>Setup!C11</f>
        <v>Saturday</v>
      </c>
      <c r="D86" s="167" t="str">
        <f>Setup!D11</f>
        <v>Richmond Kickers</v>
      </c>
      <c r="E86" s="231">
        <f>Setup!E11</f>
        <v>0.79166666666666696</v>
      </c>
      <c r="F86" s="167" t="str">
        <f>Setup!F11</f>
        <v>B</v>
      </c>
      <c r="G86" s="167" t="s">
        <v>115</v>
      </c>
      <c r="H86" s="167" t="str">
        <f>Setup!H11</f>
        <v>Yes</v>
      </c>
      <c r="I86" s="232">
        <f>IF(IFERROR(INDEX(Overrides!$F$49:$L$288,MATCH($A86&amp;$G86,Overrides!$C$49:$C$288,0),1),"")&lt;&gt;"",IFERROR(INDEX(Overrides!$F$49:$L$288,MATCH($A86&amp;$G86,Overrides!$C$49:$C$288,0),1),""),IF(IFERROR(INDEX(Overrides!$D$6:$J$45,MATCH($F86&amp;$G86,Overrides!$C$6:$C$45,0),1),"")&lt;&gt;"",IFERROR(INDEX(Overrides!$D$6:$J$45,MATCH($F86&amp;$G86,Overrides!$C$6:$C$45,0),1),""),MROUND(VLOOKUP("P1+",Setup!$A$30:$B$36,2,FALSE())*VLOOKUP($G86,Setup!$A$40:$B$48,2,FALSE())*VLOOKUP($F86,Setup!$A$52:$B$55,2,FALSE()),0.5)))</f>
        <v>88</v>
      </c>
      <c r="J86" s="232">
        <f>IF(IFERROR(INDEX(Overrides!$F$49:$L$288,MATCH($A86&amp;$G86,Overrides!$C$49:$C$288,0),2),"")&lt;&gt;"",IFERROR(INDEX(Overrides!$F$49:$L$288,MATCH($A86&amp;$G86,Overrides!$C$49:$C$288,0),2),""),IF(IFERROR(INDEX(Overrides!$D$6:$J$45,MATCH($F86&amp;$G86,Overrides!$C$6:$C$45,0),2),"")&lt;&gt;"",IFERROR(INDEX(Overrides!$D$6:$J$45,MATCH($F86&amp;$G86,Overrides!$C$6:$C$45,0),2),""),MROUND(VLOOKUP("P1",Setup!$A$30:$B$36,2,FALSE())*VLOOKUP($G86,Setup!$A$40:$B$48,2,FALSE())*VLOOKUP($F86,Setup!$A$52:$B$55,2,FALSE()),0.5)))</f>
        <v>74.5</v>
      </c>
      <c r="K86" s="232">
        <f>IF(IFERROR(INDEX(Overrides!$F$49:$L$288,MATCH($A86&amp;$G86,Overrides!$C$49:$C$288,0),3),"")&lt;&gt;"",IFERROR(INDEX(Overrides!$F$49:$L$288,MATCH($A86&amp;$G86,Overrides!$C$49:$C$288,0),3),""),IF(IFERROR(INDEX(Overrides!$D$6:$J$45,MATCH($F86&amp;$G86,Overrides!$C$6:$C$45,0),3),"")&lt;&gt;"",IFERROR(INDEX(Overrides!$D$6:$J$45,MATCH($F86&amp;$G86,Overrides!$C$6:$C$45,0),3),""),MROUND(VLOOKUP("P2+",Setup!$A$30:$B$36,2,FALSE())*VLOOKUP($G86,Setup!$A$40:$B$48,2,FALSE())*VLOOKUP($F86,Setup!$A$52:$B$55,2,FALSE()),0.5)))</f>
        <v>66</v>
      </c>
      <c r="L86" s="232">
        <f>IF(IFERROR(INDEX(Overrides!$F$49:$L$288,MATCH($A86&amp;$G86,Overrides!$C$49:$C$288,0),4),"")&lt;&gt;"",IFERROR(INDEX(Overrides!$F$49:$L$288,MATCH($A86&amp;$G86,Overrides!$C$49:$C$288,0),4),""),IF(IFERROR(INDEX(Overrides!$D$6:$J$45,MATCH($F86&amp;$G86,Overrides!$C$6:$C$45,0),4),"")&lt;&gt;"",IFERROR(INDEX(Overrides!$D$6:$J$45,MATCH($F86&amp;$G86,Overrides!$C$6:$C$45,0),4),""),MROUND(VLOOKUP("P2",Setup!$A$30:$B$36,2,FALSE())*VLOOKUP($G86,Setup!$A$40:$B$48,2,FALSE())*VLOOKUP($F86,Setup!$A$52:$B$55,2,FALSE()),0.5)))</f>
        <v>52.5</v>
      </c>
      <c r="M86" s="232">
        <f>IF(IFERROR(INDEX(Overrides!$F$49:$L$288,MATCH($A86&amp;$G86,Overrides!$C$49:$C$288,0),5),"")&lt;&gt;"",IFERROR(INDEX(Overrides!$F$49:$L$288,MATCH($A86&amp;$G86,Overrides!$C$49:$C$288,0),5),""),IF(IFERROR(INDEX(Overrides!$D$6:$J$45,MATCH($F86&amp;$G86,Overrides!$C$6:$C$45,0),5),"")&lt;&gt;"",IFERROR(INDEX(Overrides!$D$6:$J$45,MATCH($F86&amp;$G86,Overrides!$C$6:$C$45,0),5),""),MROUND(VLOOKUP("P3",Setup!$A$30:$B$36,2,FALSE())*VLOOKUP($G86,Setup!$A$40:$B$48,2,FALSE())*VLOOKUP($F86,Setup!$A$52:$B$55,2,FALSE()),0.5)))</f>
        <v>31</v>
      </c>
      <c r="N86" s="232">
        <f>IF(IFERROR(INDEX(Overrides!$F$49:$L$288,MATCH($A86&amp;$G86,Overrides!$C$49:$C$288,0),6),"")&lt;&gt;"",IFERROR(INDEX(Overrides!$F$49:$L$288,MATCH($A86&amp;$G86,Overrides!$C$49:$C$288,0),6),""),IF(IFERROR(INDEX(Overrides!$D$6:$J$45,MATCH($F86&amp;$G86,Overrides!$C$6:$C$45,0),6),"")&lt;&gt;"",IFERROR(INDEX(Overrides!$D$6:$J$45,MATCH($F86&amp;$G86,Overrides!$C$6:$C$45,0),6),""),MROUND(VLOOKUP("P4",Setup!$A$30:$B$36,2,FALSE())*VLOOKUP($G86,Setup!$A$40:$B$48,2,FALSE())*VLOOKUP($F86,Setup!$A$52:$B$55,2,FALSE()),0.5)))</f>
        <v>20.5</v>
      </c>
      <c r="O86" s="232">
        <f>IF(IFERROR(INDEX(Overrides!$F$49:$L$288,MATCH($A86&amp;$G86,Overrides!$C$49:$C$288,0),7),"")&lt;&gt;"",IFERROR(INDEX(Overrides!$F$49:$L$288,MATCH($A86&amp;$G86,Overrides!$C$49:$C$288,0),7),""),IF(IFERROR(INDEX(Overrides!$D$6:$J$45,MATCH($F86&amp;$G86,Overrides!$C$6:$C$45,0),7),"")&lt;&gt;"",IFERROR(INDEX(Overrides!$D$6:$J$45,MATCH($F86&amp;$G86,Overrides!$C$6:$C$45,0),7),""),MROUND(VLOOKUP("P5",Setup!$A$30:$B$36,2,FALSE())*VLOOKUP($G86,Setup!$A$40:$B$48,2,FALSE())*VLOOKUP($F86,Setup!$A$52:$B$55,2,FALSE()),0.5)))</f>
        <v>16</v>
      </c>
      <c r="P86" s="233">
        <f>SUMIFS(Inventory!$F$2:$F$38,Inventory!$I$2:$I$38,"P1+",Inventory!$E$2:$E$38,"&lt;&gt;West")+IF(UPPER($H86)="YES",SUMIFS(Inventory!$F$2:$F$38,Inventory!$I$2:$I$38,"P1+",Inventory!$E$2:$E$38,"West"),0)</f>
        <v>68</v>
      </c>
      <c r="Q86" s="233">
        <f>SUMIFS(Inventory!$F$2:$F$38,Inventory!$I$2:$I$38,"P1",Inventory!$E$2:$E$38,"&lt;&gt;West")+IF(UPPER($H86)="YES",SUMIFS(Inventory!$F$2:$F$38,Inventory!$I$2:$I$38,"P1",Inventory!$E$2:$E$38,"West"),0)</f>
        <v>422</v>
      </c>
      <c r="R86" s="233">
        <f>SUMIFS(Inventory!$F$2:$F$38,Inventory!$I$2:$I$38,"P2+",Inventory!$E$2:$E$38,"&lt;&gt;West")+IF(UPPER($H86)="YES",SUMIFS(Inventory!$F$2:$F$38,Inventory!$I$2:$I$38,"P2+",Inventory!$E$2:$E$38,"West"),0)</f>
        <v>70</v>
      </c>
      <c r="S86" s="233">
        <f>SUMIFS(Inventory!$F$2:$F$38,Inventory!$I$2:$I$38,"P2",Inventory!$E$2:$E$38,"&lt;&gt;West")+IF(UPPER($H86)="YES",SUMIFS(Inventory!$F$2:$F$38,Inventory!$I$2:$I$38,"P2",Inventory!$E$2:$E$38,"West"),0)</f>
        <v>658</v>
      </c>
      <c r="T86" s="233">
        <f>SUMIFS(Inventory!$F$2:$F$38,Inventory!$I$2:$I$38,"P3",Inventory!$E$2:$E$38,"&lt;&gt;West")+IF(UPPER($H86)="YES",SUMIFS(Inventory!$F$2:$F$38,Inventory!$I$2:$I$38,"P3",Inventory!$E$2:$E$38,"West"),0)</f>
        <v>1120</v>
      </c>
      <c r="U86" s="233">
        <f>SUMIFS(Inventory!$F$2:$F$38,Inventory!$I$2:$I$38,"P4",Inventory!$E$2:$E$38,"&lt;&gt;West")+IF(UPPER($H86)="YES",SUMIFS(Inventory!$F$2:$F$38,Inventory!$I$2:$I$38,"P4",Inventory!$E$2:$E$38,"West"),0)</f>
        <v>746</v>
      </c>
      <c r="V86" s="233">
        <f>SUMIFS(Inventory!$F$2:$F$38,Inventory!$I$2:$I$38,"P5",Inventory!$E$2:$E$38,"&lt;&gt;West")+IF(UPPER($H86)="YES",SUMIFS(Inventory!$F$2:$F$38,Inventory!$I$2:$I$38,"P5",Inventory!$E$2:$E$38,"West"),0)</f>
        <v>922</v>
      </c>
      <c r="W86" s="233">
        <f t="shared" si="108"/>
        <v>4006</v>
      </c>
      <c r="X86" s="233">
        <f>IF(IFERROR(INDEX(Overrides!$F$292:$L$531,MATCH($A86&amp;$G86,Overrides!$C$292:$C$531,0),1),"")&lt;&gt;"",IFERROR(INDEX(Overrides!$F$292:$L$531,MATCH($A86&amp;$G86,Overrides!$C$292:$C$531,0),1),""),ROUND(P86*Setup!B$73*VLOOKUP($F86,Setup!$A$52:$C$55,3,FALSE()),0))</f>
        <v>0</v>
      </c>
      <c r="Y86" s="233">
        <f>IF(IFERROR(INDEX(Overrides!$F$292:$L$531,MATCH($A86&amp;$G86,Overrides!$C$292:$C$531,0),2),"")&lt;&gt;"",IFERROR(INDEX(Overrides!$F$292:$L$531,MATCH($A86&amp;$G86,Overrides!$C$292:$C$531,0),2),""),ROUND(Q86*Setup!C$73*VLOOKUP($F86,Setup!$A$52:$C$55,3,FALSE()),0))</f>
        <v>54</v>
      </c>
      <c r="Z86" s="233">
        <f>IF(IFERROR(INDEX(Overrides!$F$292:$L$531,MATCH($A86&amp;$G86,Overrides!$C$292:$C$531,0),3),"")&lt;&gt;"",IFERROR(INDEX(Overrides!$F$292:$L$531,MATCH($A86&amp;$G86,Overrides!$C$292:$C$531,0),3),""),ROUND(R86*Setup!D$73*VLOOKUP($F86,Setup!$A$52:$C$55,3,FALSE()),0))</f>
        <v>0</v>
      </c>
      <c r="AA86" s="233">
        <f>IF(IFERROR(INDEX(Overrides!$F$292:$L$531,MATCH($A86&amp;$G86,Overrides!$C$292:$C$531,0),4),"")&lt;&gt;"",IFERROR(INDEX(Overrides!$F$292:$L$531,MATCH($A86&amp;$G86,Overrides!$C$292:$C$531,0),4),""),ROUND(S86*Setup!E$73*VLOOKUP($F86,Setup!$A$52:$C$55,3,FALSE()),0))</f>
        <v>28</v>
      </c>
      <c r="AB86" s="233">
        <f>IF(IFERROR(INDEX(Overrides!$F$292:$L$531,MATCH($A86&amp;$G86,Overrides!$C$292:$C$531,0),5),"")&lt;&gt;"",IFERROR(INDEX(Overrides!$F$292:$L$531,MATCH($A86&amp;$G86,Overrides!$C$292:$C$531,0),5),""),ROUND(T86*Setup!F$73*VLOOKUP($F86,Setup!$A$52:$C$55,3,FALSE()),0))</f>
        <v>48</v>
      </c>
      <c r="AC86" s="233">
        <f>IF(IFERROR(INDEX(Overrides!$F$292:$L$531,MATCH($A86&amp;$G86,Overrides!$C$292:$C$531,0),6),"")&lt;&gt;"",IFERROR(INDEX(Overrides!$F$292:$L$531,MATCH($A86&amp;$G86,Overrides!$C$292:$C$531,0),6),""),ROUND(U86*Setup!G$73*VLOOKUP($F86,Setup!$A$52:$C$55,3,FALSE()),0))</f>
        <v>32</v>
      </c>
      <c r="AD86" s="233">
        <f>IF(IFERROR(INDEX(Overrides!$F$292:$L$531,MATCH($A86&amp;$G86,Overrides!$C$292:$C$531,0),7),"")&lt;&gt;"",IFERROR(INDEX(Overrides!$F$292:$L$531,MATCH($A86&amp;$G86,Overrides!$C$292:$C$531,0),7),""),ROUND(V86*Setup!H$73*VLOOKUP($F86,Setup!$A$52:$C$55,3,FALSE()),0))</f>
        <v>39</v>
      </c>
      <c r="AE86" s="233">
        <f t="shared" si="84"/>
        <v>201</v>
      </c>
      <c r="AF86" s="233">
        <f t="shared" si="85"/>
        <v>68</v>
      </c>
      <c r="AG86" s="233">
        <f t="shared" si="86"/>
        <v>368</v>
      </c>
      <c r="AH86" s="233">
        <f t="shared" si="87"/>
        <v>70</v>
      </c>
      <c r="AI86" s="233">
        <f t="shared" si="88"/>
        <v>630</v>
      </c>
      <c r="AJ86" s="233">
        <f t="shared" si="89"/>
        <v>1072</v>
      </c>
      <c r="AK86" s="233">
        <f t="shared" si="90"/>
        <v>714</v>
      </c>
      <c r="AL86" s="233">
        <f t="shared" si="91"/>
        <v>883</v>
      </c>
      <c r="AM86" s="233">
        <f t="shared" si="92"/>
        <v>3123</v>
      </c>
      <c r="AN86" s="234">
        <f t="shared" si="109"/>
        <v>0</v>
      </c>
      <c r="AO86" s="234">
        <f t="shared" si="110"/>
        <v>4023</v>
      </c>
      <c r="AP86" s="234">
        <f t="shared" si="111"/>
        <v>0</v>
      </c>
      <c r="AQ86" s="234">
        <f t="shared" si="112"/>
        <v>1470</v>
      </c>
      <c r="AR86" s="234">
        <f t="shared" si="113"/>
        <v>1488</v>
      </c>
      <c r="AS86" s="234">
        <f t="shared" si="114"/>
        <v>656</v>
      </c>
      <c r="AT86" s="234">
        <f t="shared" si="115"/>
        <v>624</v>
      </c>
      <c r="AU86" s="234">
        <f t="shared" si="93"/>
        <v>8261</v>
      </c>
      <c r="AV86" s="167" t="str">
        <f>Setup!I11</f>
        <v>Yes</v>
      </c>
      <c r="AW86" s="167" t="str">
        <f>Setup!J11</f>
        <v>Yes</v>
      </c>
    </row>
    <row r="87" spans="1:49" ht="15" customHeight="1" x14ac:dyDescent="0.3">
      <c r="A87" s="167">
        <f>Setup!A11</f>
        <v>9</v>
      </c>
      <c r="B87" s="230">
        <f>Setup!B11</f>
        <v>46214</v>
      </c>
      <c r="C87" s="167" t="str">
        <f>Setup!C11</f>
        <v>Saturday</v>
      </c>
      <c r="D87" s="167" t="str">
        <f>Setup!D11</f>
        <v>Richmond Kickers</v>
      </c>
      <c r="E87" s="231">
        <f>Setup!E11</f>
        <v>0.79166666666666696</v>
      </c>
      <c r="F87" s="167" t="str">
        <f>Setup!F11</f>
        <v>B</v>
      </c>
      <c r="G87" s="167" t="s">
        <v>117</v>
      </c>
      <c r="H87" s="167" t="str">
        <f>Setup!H11</f>
        <v>Yes</v>
      </c>
      <c r="I87" s="232">
        <f>IF(IFERROR(INDEX(Overrides!$F$49:$L$288,MATCH($A87&amp;$G87,Overrides!$C$49:$C$288,0),1),"")&lt;&gt;"",IFERROR(INDEX(Overrides!$F$49:$L$288,MATCH($A87&amp;$G87,Overrides!$C$49:$C$288,0),1),""),IF(IFERROR(INDEX(Overrides!$D$6:$J$45,MATCH($F87&amp;$G87,Overrides!$C$6:$C$45,0),1),"")&lt;&gt;"",IFERROR(INDEX(Overrides!$D$6:$J$45,MATCH($F87&amp;$G87,Overrides!$C$6:$C$45,0),1),""),MROUND(VLOOKUP("P1+",Setup!$A$30:$B$36,2,FALSE())*VLOOKUP($G87,Setup!$A$40:$B$48,2,FALSE())*VLOOKUP($F87,Setup!$A$52:$B$55,2,FALSE()),0.5)))</f>
        <v>65</v>
      </c>
      <c r="J87" s="232">
        <f>IF(IFERROR(INDEX(Overrides!$F$49:$L$288,MATCH($A87&amp;$G87,Overrides!$C$49:$C$288,0),2),"")&lt;&gt;"",IFERROR(INDEX(Overrides!$F$49:$L$288,MATCH($A87&amp;$G87,Overrides!$C$49:$C$288,0),2),""),IF(IFERROR(INDEX(Overrides!$D$6:$J$45,MATCH($F87&amp;$G87,Overrides!$C$6:$C$45,0),2),"")&lt;&gt;"",IFERROR(INDEX(Overrides!$D$6:$J$45,MATCH($F87&amp;$G87,Overrides!$C$6:$C$45,0),2),""),MROUND(VLOOKUP("P1",Setup!$A$30:$B$36,2,FALSE())*VLOOKUP($G87,Setup!$A$40:$B$48,2,FALSE())*VLOOKUP($F87,Setup!$A$52:$B$55,2,FALSE()),0.5)))</f>
        <v>55</v>
      </c>
      <c r="K87" s="232">
        <f>IF(IFERROR(INDEX(Overrides!$F$49:$L$288,MATCH($A87&amp;$G87,Overrides!$C$49:$C$288,0),3),"")&lt;&gt;"",IFERROR(INDEX(Overrides!$F$49:$L$288,MATCH($A87&amp;$G87,Overrides!$C$49:$C$288,0),3),""),IF(IFERROR(INDEX(Overrides!$D$6:$J$45,MATCH($F87&amp;$G87,Overrides!$C$6:$C$45,0),3),"")&lt;&gt;"",IFERROR(INDEX(Overrides!$D$6:$J$45,MATCH($F87&amp;$G87,Overrides!$C$6:$C$45,0),3),""),MROUND(VLOOKUP("P2+",Setup!$A$30:$B$36,2,FALSE())*VLOOKUP($G87,Setup!$A$40:$B$48,2,FALSE())*VLOOKUP($F87,Setup!$A$52:$B$55,2,FALSE()),0.5)))</f>
        <v>49</v>
      </c>
      <c r="L87" s="232">
        <f>IF(IFERROR(INDEX(Overrides!$F$49:$L$288,MATCH($A87&amp;$G87,Overrides!$C$49:$C$288,0),4),"")&lt;&gt;"",IFERROR(INDEX(Overrides!$F$49:$L$288,MATCH($A87&amp;$G87,Overrides!$C$49:$C$288,0),4),""),IF(IFERROR(INDEX(Overrides!$D$6:$J$45,MATCH($F87&amp;$G87,Overrides!$C$6:$C$45,0),4),"")&lt;&gt;"",IFERROR(INDEX(Overrides!$D$6:$J$45,MATCH($F87&amp;$G87,Overrides!$C$6:$C$45,0),4),""),MROUND(VLOOKUP("P2",Setup!$A$30:$B$36,2,FALSE())*VLOOKUP($G87,Setup!$A$40:$B$48,2,FALSE())*VLOOKUP($F87,Setup!$A$52:$B$55,2,FALSE()),0.5)))</f>
        <v>39</v>
      </c>
      <c r="M87" s="232">
        <f>IF(IFERROR(INDEX(Overrides!$F$49:$L$288,MATCH($A87&amp;$G87,Overrides!$C$49:$C$288,0),5),"")&lt;&gt;"",IFERROR(INDEX(Overrides!$F$49:$L$288,MATCH($A87&amp;$G87,Overrides!$C$49:$C$288,0),5),""),IF(IFERROR(INDEX(Overrides!$D$6:$J$45,MATCH($F87&amp;$G87,Overrides!$C$6:$C$45,0),5),"")&lt;&gt;"",IFERROR(INDEX(Overrides!$D$6:$J$45,MATCH($F87&amp;$G87,Overrides!$C$6:$C$45,0),5),""),MROUND(VLOOKUP("P3",Setup!$A$30:$B$36,2,FALSE())*VLOOKUP($G87,Setup!$A$40:$B$48,2,FALSE())*VLOOKUP($F87,Setup!$A$52:$B$55,2,FALSE()),0.5)))</f>
        <v>23</v>
      </c>
      <c r="N87" s="232">
        <f>IF(IFERROR(INDEX(Overrides!$F$49:$L$288,MATCH($A87&amp;$G87,Overrides!$C$49:$C$288,0),6),"")&lt;&gt;"",IFERROR(INDEX(Overrides!$F$49:$L$288,MATCH($A87&amp;$G87,Overrides!$C$49:$C$288,0),6),""),IF(IFERROR(INDEX(Overrides!$D$6:$J$45,MATCH($F87&amp;$G87,Overrides!$C$6:$C$45,0),6),"")&lt;&gt;"",IFERROR(INDEX(Overrides!$D$6:$J$45,MATCH($F87&amp;$G87,Overrides!$C$6:$C$45,0),6),""),MROUND(VLOOKUP("P4",Setup!$A$30:$B$36,2,FALSE())*VLOOKUP($G87,Setup!$A$40:$B$48,2,FALSE())*VLOOKUP($F87,Setup!$A$52:$B$55,2,FALSE()),0.5)))</f>
        <v>15</v>
      </c>
      <c r="O87" s="232">
        <f>IF(IFERROR(INDEX(Overrides!$F$49:$L$288,MATCH($A87&amp;$G87,Overrides!$C$49:$C$288,0),7),"")&lt;&gt;"",IFERROR(INDEX(Overrides!$F$49:$L$288,MATCH($A87&amp;$G87,Overrides!$C$49:$C$288,0),7),""),IF(IFERROR(INDEX(Overrides!$D$6:$J$45,MATCH($F87&amp;$G87,Overrides!$C$6:$C$45,0),7),"")&lt;&gt;"",IFERROR(INDEX(Overrides!$D$6:$J$45,MATCH($F87&amp;$G87,Overrides!$C$6:$C$45,0),7),""),MROUND(VLOOKUP("P5",Setup!$A$30:$B$36,2,FALSE())*VLOOKUP($G87,Setup!$A$40:$B$48,2,FALSE())*VLOOKUP($F87,Setup!$A$52:$B$55,2,FALSE()),0.5)))</f>
        <v>12</v>
      </c>
      <c r="P87" s="233">
        <f>SUMIFS(Inventory!$F$2:$F$38,Inventory!$I$2:$I$38,"P1+",Inventory!$E$2:$E$38,"&lt;&gt;West")+IF(UPPER($H87)="YES",SUMIFS(Inventory!$F$2:$F$38,Inventory!$I$2:$I$38,"P1+",Inventory!$E$2:$E$38,"West"),0)</f>
        <v>68</v>
      </c>
      <c r="Q87" s="233">
        <f>SUMIFS(Inventory!$F$2:$F$38,Inventory!$I$2:$I$38,"P1",Inventory!$E$2:$E$38,"&lt;&gt;West")+IF(UPPER($H87)="YES",SUMIFS(Inventory!$F$2:$F$38,Inventory!$I$2:$I$38,"P1",Inventory!$E$2:$E$38,"West"),0)</f>
        <v>422</v>
      </c>
      <c r="R87" s="233">
        <f>SUMIFS(Inventory!$F$2:$F$38,Inventory!$I$2:$I$38,"P2+",Inventory!$E$2:$E$38,"&lt;&gt;West")+IF(UPPER($H87)="YES",SUMIFS(Inventory!$F$2:$F$38,Inventory!$I$2:$I$38,"P2+",Inventory!$E$2:$E$38,"West"),0)</f>
        <v>70</v>
      </c>
      <c r="S87" s="233">
        <f>SUMIFS(Inventory!$F$2:$F$38,Inventory!$I$2:$I$38,"P2",Inventory!$E$2:$E$38,"&lt;&gt;West")+IF(UPPER($H87)="YES",SUMIFS(Inventory!$F$2:$F$38,Inventory!$I$2:$I$38,"P2",Inventory!$E$2:$E$38,"West"),0)</f>
        <v>658</v>
      </c>
      <c r="T87" s="233">
        <f>SUMIFS(Inventory!$F$2:$F$38,Inventory!$I$2:$I$38,"P3",Inventory!$E$2:$E$38,"&lt;&gt;West")+IF(UPPER($H87)="YES",SUMIFS(Inventory!$F$2:$F$38,Inventory!$I$2:$I$38,"P3",Inventory!$E$2:$E$38,"West"),0)</f>
        <v>1120</v>
      </c>
      <c r="U87" s="233">
        <f>SUMIFS(Inventory!$F$2:$F$38,Inventory!$I$2:$I$38,"P4",Inventory!$E$2:$E$38,"&lt;&gt;West")+IF(UPPER($H87)="YES",SUMIFS(Inventory!$F$2:$F$38,Inventory!$I$2:$I$38,"P4",Inventory!$E$2:$E$38,"West"),0)</f>
        <v>746</v>
      </c>
      <c r="V87" s="233">
        <f>SUMIFS(Inventory!$F$2:$F$38,Inventory!$I$2:$I$38,"P5",Inventory!$E$2:$E$38,"&lt;&gt;West")+IF(UPPER($H87)="YES",SUMIFS(Inventory!$F$2:$F$38,Inventory!$I$2:$I$38,"P5",Inventory!$E$2:$E$38,"West"),0)</f>
        <v>922</v>
      </c>
      <c r="W87" s="233">
        <f t="shared" si="108"/>
        <v>4006</v>
      </c>
      <c r="X87" s="233">
        <f>IF(IFERROR(INDEX(Overrides!$F$292:$L$531,MATCH($A87&amp;$G87,Overrides!$C$292:$C$531,0),1),"")&lt;&gt;"",IFERROR(INDEX(Overrides!$F$292:$L$531,MATCH($A87&amp;$G87,Overrides!$C$292:$C$531,0),1),""),ROUND(P87*Setup!B$74*VLOOKUP($F87,Setup!$A$52:$C$55,3,FALSE()),0))</f>
        <v>0</v>
      </c>
      <c r="Y87" s="233">
        <f>IF(IFERROR(INDEX(Overrides!$F$292:$L$531,MATCH($A87&amp;$G87,Overrides!$C$292:$C$531,0),2),"")&lt;&gt;"",IFERROR(INDEX(Overrides!$F$292:$L$531,MATCH($A87&amp;$G87,Overrides!$C$292:$C$531,0),2),""),ROUND(Q87*Setup!C$74*VLOOKUP($F87,Setup!$A$52:$C$55,3,FALSE()),0))</f>
        <v>0</v>
      </c>
      <c r="Z87" s="233">
        <f>IF(IFERROR(INDEX(Overrides!$F$292:$L$531,MATCH($A87&amp;$G87,Overrides!$C$292:$C$531,0),3),"")&lt;&gt;"",IFERROR(INDEX(Overrides!$F$292:$L$531,MATCH($A87&amp;$G87,Overrides!$C$292:$C$531,0),3),""),ROUND(R87*Setup!D$74*VLOOKUP($F87,Setup!$A$52:$C$55,3,FALSE()),0))</f>
        <v>0</v>
      </c>
      <c r="AA87" s="233">
        <f>IF(IFERROR(INDEX(Overrides!$F$292:$L$531,MATCH($A87&amp;$G87,Overrides!$C$292:$C$531,0),4),"")&lt;&gt;"",IFERROR(INDEX(Overrides!$F$292:$L$531,MATCH($A87&amp;$G87,Overrides!$C$292:$C$531,0),4),""),ROUND(S87*Setup!E$74*VLOOKUP($F87,Setup!$A$52:$C$55,3,FALSE()),0))</f>
        <v>0</v>
      </c>
      <c r="AB87" s="233">
        <f>IF(IFERROR(INDEX(Overrides!$F$292:$L$531,MATCH($A87&amp;$G87,Overrides!$C$292:$C$531,0),5),"")&lt;&gt;"",IFERROR(INDEX(Overrides!$F$292:$L$531,MATCH($A87&amp;$G87,Overrides!$C$292:$C$531,0),5),""),ROUND(T87*Setup!F$74*VLOOKUP($F87,Setup!$A$52:$C$55,3,FALSE()),0))</f>
        <v>0</v>
      </c>
      <c r="AC87" s="233">
        <f>IF(IFERROR(INDEX(Overrides!$F$292:$L$531,MATCH($A87&amp;$G87,Overrides!$C$292:$C$531,0),6),"")&lt;&gt;"",IFERROR(INDEX(Overrides!$F$292:$L$531,MATCH($A87&amp;$G87,Overrides!$C$292:$C$531,0),6),""),ROUND(U87*Setup!G$74*VLOOKUP($F87,Setup!$A$52:$C$55,3,FALSE()),0))</f>
        <v>0</v>
      </c>
      <c r="AD87" s="233">
        <f>IF(IFERROR(INDEX(Overrides!$F$292:$L$531,MATCH($A87&amp;$G87,Overrides!$C$292:$C$531,0),7),"")&lt;&gt;"",IFERROR(INDEX(Overrides!$F$292:$L$531,MATCH($A87&amp;$G87,Overrides!$C$292:$C$531,0),7),""),ROUND(V87*Setup!H$74*VLOOKUP($F87,Setup!$A$52:$C$55,3,FALSE()),0))</f>
        <v>0</v>
      </c>
      <c r="AE87" s="233">
        <f t="shared" si="84"/>
        <v>0</v>
      </c>
      <c r="AF87" s="233">
        <f t="shared" si="85"/>
        <v>68</v>
      </c>
      <c r="AG87" s="233">
        <f t="shared" si="86"/>
        <v>422</v>
      </c>
      <c r="AH87" s="233">
        <f t="shared" si="87"/>
        <v>70</v>
      </c>
      <c r="AI87" s="233">
        <f t="shared" si="88"/>
        <v>658</v>
      </c>
      <c r="AJ87" s="233">
        <f t="shared" si="89"/>
        <v>1120</v>
      </c>
      <c r="AK87" s="233">
        <f t="shared" si="90"/>
        <v>746</v>
      </c>
      <c r="AL87" s="233">
        <f t="shared" si="91"/>
        <v>922</v>
      </c>
      <c r="AM87" s="233">
        <f t="shared" si="92"/>
        <v>3084</v>
      </c>
      <c r="AN87" s="234">
        <f t="shared" si="109"/>
        <v>0</v>
      </c>
      <c r="AO87" s="234">
        <f t="shared" si="110"/>
        <v>0</v>
      </c>
      <c r="AP87" s="234">
        <f t="shared" si="111"/>
        <v>0</v>
      </c>
      <c r="AQ87" s="234">
        <f t="shared" si="112"/>
        <v>0</v>
      </c>
      <c r="AR87" s="234">
        <f t="shared" si="113"/>
        <v>0</v>
      </c>
      <c r="AS87" s="234">
        <f t="shared" si="114"/>
        <v>0</v>
      </c>
      <c r="AT87" s="234">
        <f t="shared" si="115"/>
        <v>0</v>
      </c>
      <c r="AU87" s="234">
        <f t="shared" si="93"/>
        <v>0</v>
      </c>
      <c r="AV87" s="167" t="str">
        <f>Setup!I11</f>
        <v>Yes</v>
      </c>
      <c r="AW87" s="167" t="str">
        <f>Setup!J11</f>
        <v>Yes</v>
      </c>
    </row>
    <row r="88" spans="1:49" ht="15" customHeight="1" x14ac:dyDescent="0.3">
      <c r="A88" s="167">
        <f>Setup!A11</f>
        <v>9</v>
      </c>
      <c r="B88" s="230">
        <f>Setup!B11</f>
        <v>46214</v>
      </c>
      <c r="C88" s="167" t="str">
        <f>Setup!C11</f>
        <v>Saturday</v>
      </c>
      <c r="D88" s="167" t="str">
        <f>Setup!D11</f>
        <v>Richmond Kickers</v>
      </c>
      <c r="E88" s="231">
        <f>Setup!E11</f>
        <v>0.79166666666666696</v>
      </c>
      <c r="F88" s="167" t="str">
        <f>Setup!F11</f>
        <v>B</v>
      </c>
      <c r="G88" s="167" t="s">
        <v>119</v>
      </c>
      <c r="H88" s="167" t="str">
        <f>Setup!H11</f>
        <v>Yes</v>
      </c>
      <c r="I88" s="232">
        <f>IF(IFERROR(INDEX(Overrides!$F$49:$L$288,MATCH($A88&amp;$G88,Overrides!$C$49:$C$288,0),1),"")&lt;&gt;"",IFERROR(INDEX(Overrides!$F$49:$L$288,MATCH($A88&amp;$G88,Overrides!$C$49:$C$288,0),1),""),IF(IFERROR(INDEX(Overrides!$D$6:$J$45,MATCH($F88&amp;$G88,Overrides!$C$6:$C$45,0),1),"")&lt;&gt;"",IFERROR(INDEX(Overrides!$D$6:$J$45,MATCH($F88&amp;$G88,Overrides!$C$6:$C$45,0),1),""),MROUND(VLOOKUP("P1+",Setup!$A$30:$B$36,2,FALSE())*VLOOKUP($G88,Setup!$A$40:$B$48,2,FALSE())*VLOOKUP($F88,Setup!$A$52:$B$55,2,FALSE()),0.5)))</f>
        <v>0</v>
      </c>
      <c r="J88" s="232">
        <f>IF(IFERROR(INDEX(Overrides!$F$49:$L$288,MATCH($A88&amp;$G88,Overrides!$C$49:$C$288,0),2),"")&lt;&gt;"",IFERROR(INDEX(Overrides!$F$49:$L$288,MATCH($A88&amp;$G88,Overrides!$C$49:$C$288,0),2),""),IF(IFERROR(INDEX(Overrides!$D$6:$J$45,MATCH($F88&amp;$G88,Overrides!$C$6:$C$45,0),2),"")&lt;&gt;"",IFERROR(INDEX(Overrides!$D$6:$J$45,MATCH($F88&amp;$G88,Overrides!$C$6:$C$45,0),2),""),MROUND(VLOOKUP("P1",Setup!$A$30:$B$36,2,FALSE())*VLOOKUP($G88,Setup!$A$40:$B$48,2,FALSE())*VLOOKUP($F88,Setup!$A$52:$B$55,2,FALSE()),0.5)))</f>
        <v>0</v>
      </c>
      <c r="K88" s="232">
        <f>IF(IFERROR(INDEX(Overrides!$F$49:$L$288,MATCH($A88&amp;$G88,Overrides!$C$49:$C$288,0),3),"")&lt;&gt;"",IFERROR(INDEX(Overrides!$F$49:$L$288,MATCH($A88&amp;$G88,Overrides!$C$49:$C$288,0),3),""),IF(IFERROR(INDEX(Overrides!$D$6:$J$45,MATCH($F88&amp;$G88,Overrides!$C$6:$C$45,0),3),"")&lt;&gt;"",IFERROR(INDEX(Overrides!$D$6:$J$45,MATCH($F88&amp;$G88,Overrides!$C$6:$C$45,0),3),""),MROUND(VLOOKUP("P2+",Setup!$A$30:$B$36,2,FALSE())*VLOOKUP($G88,Setup!$A$40:$B$48,2,FALSE())*VLOOKUP($F88,Setup!$A$52:$B$55,2,FALSE()),0.5)))</f>
        <v>0</v>
      </c>
      <c r="L88" s="232">
        <f>IF(IFERROR(INDEX(Overrides!$F$49:$L$288,MATCH($A88&amp;$G88,Overrides!$C$49:$C$288,0),4),"")&lt;&gt;"",IFERROR(INDEX(Overrides!$F$49:$L$288,MATCH($A88&amp;$G88,Overrides!$C$49:$C$288,0),4),""),IF(IFERROR(INDEX(Overrides!$D$6:$J$45,MATCH($F88&amp;$G88,Overrides!$C$6:$C$45,0),4),"")&lt;&gt;"",IFERROR(INDEX(Overrides!$D$6:$J$45,MATCH($F88&amp;$G88,Overrides!$C$6:$C$45,0),4),""),MROUND(VLOOKUP("P2",Setup!$A$30:$B$36,2,FALSE())*VLOOKUP($G88,Setup!$A$40:$B$48,2,FALSE())*VLOOKUP($F88,Setup!$A$52:$B$55,2,FALSE()),0.5)))</f>
        <v>0</v>
      </c>
      <c r="M88" s="232">
        <f>IF(IFERROR(INDEX(Overrides!$F$49:$L$288,MATCH($A88&amp;$G88,Overrides!$C$49:$C$288,0),5),"")&lt;&gt;"",IFERROR(INDEX(Overrides!$F$49:$L$288,MATCH($A88&amp;$G88,Overrides!$C$49:$C$288,0),5),""),IF(IFERROR(INDEX(Overrides!$D$6:$J$45,MATCH($F88&amp;$G88,Overrides!$C$6:$C$45,0),5),"")&lt;&gt;"",IFERROR(INDEX(Overrides!$D$6:$J$45,MATCH($F88&amp;$G88,Overrides!$C$6:$C$45,0),5),""),MROUND(VLOOKUP("P3",Setup!$A$30:$B$36,2,FALSE())*VLOOKUP($G88,Setup!$A$40:$B$48,2,FALSE())*VLOOKUP($F88,Setup!$A$52:$B$55,2,FALSE()),0.5)))</f>
        <v>0</v>
      </c>
      <c r="N88" s="232">
        <f>IF(IFERROR(INDEX(Overrides!$F$49:$L$288,MATCH($A88&amp;$G88,Overrides!$C$49:$C$288,0),6),"")&lt;&gt;"",IFERROR(INDEX(Overrides!$F$49:$L$288,MATCH($A88&amp;$G88,Overrides!$C$49:$C$288,0),6),""),IF(IFERROR(INDEX(Overrides!$D$6:$J$45,MATCH($F88&amp;$G88,Overrides!$C$6:$C$45,0),6),"")&lt;&gt;"",IFERROR(INDEX(Overrides!$D$6:$J$45,MATCH($F88&amp;$G88,Overrides!$C$6:$C$45,0),6),""),MROUND(VLOOKUP("P4",Setup!$A$30:$B$36,2,FALSE())*VLOOKUP($G88,Setup!$A$40:$B$48,2,FALSE())*VLOOKUP($F88,Setup!$A$52:$B$55,2,FALSE()),0.5)))</f>
        <v>0</v>
      </c>
      <c r="O88" s="232">
        <f>IF(IFERROR(INDEX(Overrides!$F$49:$L$288,MATCH($A88&amp;$G88,Overrides!$C$49:$C$288,0),7),"")&lt;&gt;"",IFERROR(INDEX(Overrides!$F$49:$L$288,MATCH($A88&amp;$G88,Overrides!$C$49:$C$288,0),7),""),IF(IFERROR(INDEX(Overrides!$D$6:$J$45,MATCH($F88&amp;$G88,Overrides!$C$6:$C$45,0),7),"")&lt;&gt;"",IFERROR(INDEX(Overrides!$D$6:$J$45,MATCH($F88&amp;$G88,Overrides!$C$6:$C$45,0),7),""),MROUND(VLOOKUP("P5",Setup!$A$30:$B$36,2,FALSE())*VLOOKUP($G88,Setup!$A$40:$B$48,2,FALSE())*VLOOKUP($F88,Setup!$A$52:$B$55,2,FALSE()),0.5)))</f>
        <v>0</v>
      </c>
      <c r="P88" s="233">
        <f>SUMIFS(Inventory!$F$2:$F$38,Inventory!$I$2:$I$38,"P1+",Inventory!$E$2:$E$38,"&lt;&gt;West")+IF(UPPER($H88)="YES",SUMIFS(Inventory!$F$2:$F$38,Inventory!$I$2:$I$38,"P1+",Inventory!$E$2:$E$38,"West"),0)</f>
        <v>68</v>
      </c>
      <c r="Q88" s="233">
        <f>SUMIFS(Inventory!$F$2:$F$38,Inventory!$I$2:$I$38,"P1",Inventory!$E$2:$E$38,"&lt;&gt;West")+IF(UPPER($H88)="YES",SUMIFS(Inventory!$F$2:$F$38,Inventory!$I$2:$I$38,"P1",Inventory!$E$2:$E$38,"West"),0)</f>
        <v>422</v>
      </c>
      <c r="R88" s="233">
        <f>SUMIFS(Inventory!$F$2:$F$38,Inventory!$I$2:$I$38,"P2+",Inventory!$E$2:$E$38,"&lt;&gt;West")+IF(UPPER($H88)="YES",SUMIFS(Inventory!$F$2:$F$38,Inventory!$I$2:$I$38,"P2+",Inventory!$E$2:$E$38,"West"),0)</f>
        <v>70</v>
      </c>
      <c r="S88" s="233">
        <f>SUMIFS(Inventory!$F$2:$F$38,Inventory!$I$2:$I$38,"P2",Inventory!$E$2:$E$38,"&lt;&gt;West")+IF(UPPER($H88)="YES",SUMIFS(Inventory!$F$2:$F$38,Inventory!$I$2:$I$38,"P2",Inventory!$E$2:$E$38,"West"),0)</f>
        <v>658</v>
      </c>
      <c r="T88" s="233">
        <f>SUMIFS(Inventory!$F$2:$F$38,Inventory!$I$2:$I$38,"P3",Inventory!$E$2:$E$38,"&lt;&gt;West")+IF(UPPER($H88)="YES",SUMIFS(Inventory!$F$2:$F$38,Inventory!$I$2:$I$38,"P3",Inventory!$E$2:$E$38,"West"),0)</f>
        <v>1120</v>
      </c>
      <c r="U88" s="233">
        <f>SUMIFS(Inventory!$F$2:$F$38,Inventory!$I$2:$I$38,"P4",Inventory!$E$2:$E$38,"&lt;&gt;West")+IF(UPPER($H88)="YES",SUMIFS(Inventory!$F$2:$F$38,Inventory!$I$2:$I$38,"P4",Inventory!$E$2:$E$38,"West"),0)</f>
        <v>746</v>
      </c>
      <c r="V88" s="233">
        <f>SUMIFS(Inventory!$F$2:$F$38,Inventory!$I$2:$I$38,"P5",Inventory!$E$2:$E$38,"&lt;&gt;West")+IF(UPPER($H88)="YES",SUMIFS(Inventory!$F$2:$F$38,Inventory!$I$2:$I$38,"P5",Inventory!$E$2:$E$38,"West"),0)</f>
        <v>922</v>
      </c>
      <c r="W88" s="233">
        <f t="shared" si="108"/>
        <v>4006</v>
      </c>
      <c r="X88" s="233">
        <f>IF(IFERROR(INDEX(Overrides!$F$292:$L$531,MATCH($A88&amp;$G88,Overrides!$C$292:$C$531,0),1),"")&lt;&gt;"",IFERROR(INDEX(Overrides!$F$292:$L$531,MATCH($A88&amp;$G88,Overrides!$C$292:$C$531,0),1),""),ROUND(P88*Setup!B$75*VLOOKUP($F88,Setup!$A$52:$C$55,3,FALSE()),0))</f>
        <v>0</v>
      </c>
      <c r="Y88" s="233">
        <f>IF(IFERROR(INDEX(Overrides!$F$292:$L$531,MATCH($A88&amp;$G88,Overrides!$C$292:$C$531,0),2),"")&lt;&gt;"",IFERROR(INDEX(Overrides!$F$292:$L$531,MATCH($A88&amp;$G88,Overrides!$C$292:$C$531,0),2),""),ROUND(Q88*Setup!C$75*VLOOKUP($F88,Setup!$A$52:$C$55,3,FALSE()),0))</f>
        <v>0</v>
      </c>
      <c r="Z88" s="233">
        <f>IF(IFERROR(INDEX(Overrides!$F$292:$L$531,MATCH($A88&amp;$G88,Overrides!$C$292:$C$531,0),3),"")&lt;&gt;"",IFERROR(INDEX(Overrides!$F$292:$L$531,MATCH($A88&amp;$G88,Overrides!$C$292:$C$531,0),3),""),ROUND(R88*Setup!D$75*VLOOKUP($F88,Setup!$A$52:$C$55,3,FALSE()),0))</f>
        <v>0</v>
      </c>
      <c r="AA88" s="233">
        <f>IF(IFERROR(INDEX(Overrides!$F$292:$L$531,MATCH($A88&amp;$G88,Overrides!$C$292:$C$531,0),4),"")&lt;&gt;"",IFERROR(INDEX(Overrides!$F$292:$L$531,MATCH($A88&amp;$G88,Overrides!$C$292:$C$531,0),4),""),ROUND(S88*Setup!E$75*VLOOKUP($F88,Setup!$A$52:$C$55,3,FALSE()),0))</f>
        <v>0</v>
      </c>
      <c r="AB88" s="233">
        <f>IF(IFERROR(INDEX(Overrides!$F$292:$L$531,MATCH($A88&amp;$G88,Overrides!$C$292:$C$531,0),5),"")&lt;&gt;"",IFERROR(INDEX(Overrides!$F$292:$L$531,MATCH($A88&amp;$G88,Overrides!$C$292:$C$531,0),5),""),ROUND(T88*Setup!F$75*VLOOKUP($F88,Setup!$A$52:$C$55,3,FALSE()),0))</f>
        <v>0</v>
      </c>
      <c r="AC88" s="233">
        <f>IF(IFERROR(INDEX(Overrides!$F$292:$L$531,MATCH($A88&amp;$G88,Overrides!$C$292:$C$531,0),6),"")&lt;&gt;"",IFERROR(INDEX(Overrides!$F$292:$L$531,MATCH($A88&amp;$G88,Overrides!$C$292:$C$531,0),6),""),ROUND(U88*Setup!G$75*VLOOKUP($F88,Setup!$A$52:$C$55,3,FALSE()),0))</f>
        <v>0</v>
      </c>
      <c r="AD88" s="233">
        <f>IF(IFERROR(INDEX(Overrides!$F$292:$L$531,MATCH($A88&amp;$G88,Overrides!$C$292:$C$531,0),7),"")&lt;&gt;"",IFERROR(INDEX(Overrides!$F$292:$L$531,MATCH($A88&amp;$G88,Overrides!$C$292:$C$531,0),7),""),ROUND(V88*Setup!H$75*VLOOKUP($F88,Setup!$A$52:$C$55,3,FALSE()),0))</f>
        <v>0</v>
      </c>
      <c r="AE88" s="233">
        <f t="shared" si="84"/>
        <v>0</v>
      </c>
      <c r="AF88" s="233">
        <f t="shared" si="85"/>
        <v>68</v>
      </c>
      <c r="AG88" s="233">
        <f t="shared" si="86"/>
        <v>422</v>
      </c>
      <c r="AH88" s="233">
        <f t="shared" si="87"/>
        <v>70</v>
      </c>
      <c r="AI88" s="233">
        <f t="shared" si="88"/>
        <v>658</v>
      </c>
      <c r="AJ88" s="233">
        <f t="shared" si="89"/>
        <v>1120</v>
      </c>
      <c r="AK88" s="233">
        <f t="shared" si="90"/>
        <v>746</v>
      </c>
      <c r="AL88" s="233">
        <f t="shared" si="91"/>
        <v>922</v>
      </c>
      <c r="AM88" s="233">
        <f t="shared" si="92"/>
        <v>3084</v>
      </c>
      <c r="AN88" s="234">
        <f t="shared" si="109"/>
        <v>0</v>
      </c>
      <c r="AO88" s="234">
        <f t="shared" si="110"/>
        <v>0</v>
      </c>
      <c r="AP88" s="234">
        <f t="shared" si="111"/>
        <v>0</v>
      </c>
      <c r="AQ88" s="234">
        <f t="shared" si="112"/>
        <v>0</v>
      </c>
      <c r="AR88" s="234">
        <f t="shared" si="113"/>
        <v>0</v>
      </c>
      <c r="AS88" s="234">
        <f t="shared" si="114"/>
        <v>0</v>
      </c>
      <c r="AT88" s="234">
        <f t="shared" si="115"/>
        <v>0</v>
      </c>
      <c r="AU88" s="234">
        <f t="shared" si="93"/>
        <v>0</v>
      </c>
      <c r="AV88" s="167" t="str">
        <f>Setup!I11</f>
        <v>Yes</v>
      </c>
      <c r="AW88" s="167" t="str">
        <f>Setup!J11</f>
        <v>Yes</v>
      </c>
    </row>
    <row r="89" spans="1:49" ht="15" customHeight="1" x14ac:dyDescent="0.3">
      <c r="A89" s="167">
        <f>Setup!A11</f>
        <v>9</v>
      </c>
      <c r="B89" s="230">
        <f>Setup!B11</f>
        <v>46214</v>
      </c>
      <c r="C89" s="167" t="str">
        <f>Setup!C11</f>
        <v>Saturday</v>
      </c>
      <c r="D89" s="167" t="str">
        <f>Setup!D11</f>
        <v>Richmond Kickers</v>
      </c>
      <c r="E89" s="231">
        <f>Setup!E11</f>
        <v>0.79166666666666696</v>
      </c>
      <c r="F89" s="167" t="str">
        <f>Setup!F11</f>
        <v>B</v>
      </c>
      <c r="G89" s="167" t="s">
        <v>121</v>
      </c>
      <c r="H89" s="167" t="str">
        <f>Setup!H11</f>
        <v>Yes</v>
      </c>
      <c r="I89" s="232">
        <f>IF(IFERROR(INDEX(Overrides!$F$49:$L$288,MATCH($A89&amp;$G89,Overrides!$C$49:$C$288,0),1),"")&lt;&gt;"",IFERROR(INDEX(Overrides!$F$49:$L$288,MATCH($A89&amp;$G89,Overrides!$C$49:$C$288,0),1),""),IF(IFERROR(INDEX(Overrides!$D$6:$J$45,MATCH($F89&amp;$G89,Overrides!$C$6:$C$45,0),1),"")&lt;&gt;"",IFERROR(INDEX(Overrides!$D$6:$J$45,MATCH($F89&amp;$G89,Overrides!$C$6:$C$45,0),1),""),MROUND(VLOOKUP("P1+",Setup!$A$30:$B$36,2,FALSE())*VLOOKUP($G89,Setup!$A$40:$B$48,2,FALSE())*VLOOKUP($F89,Setup!$A$52:$B$55,2,FALSE()),0.5)))</f>
        <v>0</v>
      </c>
      <c r="J89" s="232">
        <f>IF(IFERROR(INDEX(Overrides!$F$49:$L$288,MATCH($A89&amp;$G89,Overrides!$C$49:$C$288,0),2),"")&lt;&gt;"",IFERROR(INDEX(Overrides!$F$49:$L$288,MATCH($A89&amp;$G89,Overrides!$C$49:$C$288,0),2),""),IF(IFERROR(INDEX(Overrides!$D$6:$J$45,MATCH($F89&amp;$G89,Overrides!$C$6:$C$45,0),2),"")&lt;&gt;"",IFERROR(INDEX(Overrides!$D$6:$J$45,MATCH($F89&amp;$G89,Overrides!$C$6:$C$45,0),2),""),MROUND(VLOOKUP("P1",Setup!$A$30:$B$36,2,FALSE())*VLOOKUP($G89,Setup!$A$40:$B$48,2,FALSE())*VLOOKUP($F89,Setup!$A$52:$B$55,2,FALSE()),0.5)))</f>
        <v>0</v>
      </c>
      <c r="K89" s="232">
        <f>IF(IFERROR(INDEX(Overrides!$F$49:$L$288,MATCH($A89&amp;$G89,Overrides!$C$49:$C$288,0),3),"")&lt;&gt;"",IFERROR(INDEX(Overrides!$F$49:$L$288,MATCH($A89&amp;$G89,Overrides!$C$49:$C$288,0),3),""),IF(IFERROR(INDEX(Overrides!$D$6:$J$45,MATCH($F89&amp;$G89,Overrides!$C$6:$C$45,0),3),"")&lt;&gt;"",IFERROR(INDEX(Overrides!$D$6:$J$45,MATCH($F89&amp;$G89,Overrides!$C$6:$C$45,0),3),""),MROUND(VLOOKUP("P2+",Setup!$A$30:$B$36,2,FALSE())*VLOOKUP($G89,Setup!$A$40:$B$48,2,FALSE())*VLOOKUP($F89,Setup!$A$52:$B$55,2,FALSE()),0.5)))</f>
        <v>0</v>
      </c>
      <c r="L89" s="232">
        <f>IF(IFERROR(INDEX(Overrides!$F$49:$L$288,MATCH($A89&amp;$G89,Overrides!$C$49:$C$288,0),4),"")&lt;&gt;"",IFERROR(INDEX(Overrides!$F$49:$L$288,MATCH($A89&amp;$G89,Overrides!$C$49:$C$288,0),4),""),IF(IFERROR(INDEX(Overrides!$D$6:$J$45,MATCH($F89&amp;$G89,Overrides!$C$6:$C$45,0),4),"")&lt;&gt;"",IFERROR(INDEX(Overrides!$D$6:$J$45,MATCH($F89&amp;$G89,Overrides!$C$6:$C$45,0),4),""),MROUND(VLOOKUP("P2",Setup!$A$30:$B$36,2,FALSE())*VLOOKUP($G89,Setup!$A$40:$B$48,2,FALSE())*VLOOKUP($F89,Setup!$A$52:$B$55,2,FALSE()),0.5)))</f>
        <v>0</v>
      </c>
      <c r="M89" s="232">
        <f>IF(IFERROR(INDEX(Overrides!$F$49:$L$288,MATCH($A89&amp;$G89,Overrides!$C$49:$C$288,0),5),"")&lt;&gt;"",IFERROR(INDEX(Overrides!$F$49:$L$288,MATCH($A89&amp;$G89,Overrides!$C$49:$C$288,0),5),""),IF(IFERROR(INDEX(Overrides!$D$6:$J$45,MATCH($F89&amp;$G89,Overrides!$C$6:$C$45,0),5),"")&lt;&gt;"",IFERROR(INDEX(Overrides!$D$6:$J$45,MATCH($F89&amp;$G89,Overrides!$C$6:$C$45,0),5),""),MROUND(VLOOKUP("P3",Setup!$A$30:$B$36,2,FALSE())*VLOOKUP($G89,Setup!$A$40:$B$48,2,FALSE())*VLOOKUP($F89,Setup!$A$52:$B$55,2,FALSE()),0.5)))</f>
        <v>0</v>
      </c>
      <c r="N89" s="232">
        <f>IF(IFERROR(INDEX(Overrides!$F$49:$L$288,MATCH($A89&amp;$G89,Overrides!$C$49:$C$288,0),6),"")&lt;&gt;"",IFERROR(INDEX(Overrides!$F$49:$L$288,MATCH($A89&amp;$G89,Overrides!$C$49:$C$288,0),6),""),IF(IFERROR(INDEX(Overrides!$D$6:$J$45,MATCH($F89&amp;$G89,Overrides!$C$6:$C$45,0),6),"")&lt;&gt;"",IFERROR(INDEX(Overrides!$D$6:$J$45,MATCH($F89&amp;$G89,Overrides!$C$6:$C$45,0),6),""),MROUND(VLOOKUP("P4",Setup!$A$30:$B$36,2,FALSE())*VLOOKUP($G89,Setup!$A$40:$B$48,2,FALSE())*VLOOKUP($F89,Setup!$A$52:$B$55,2,FALSE()),0.5)))</f>
        <v>0</v>
      </c>
      <c r="O89" s="232">
        <f>IF(IFERROR(INDEX(Overrides!$F$49:$L$288,MATCH($A89&amp;$G89,Overrides!$C$49:$C$288,0),7),"")&lt;&gt;"",IFERROR(INDEX(Overrides!$F$49:$L$288,MATCH($A89&amp;$G89,Overrides!$C$49:$C$288,0),7),""),IF(IFERROR(INDEX(Overrides!$D$6:$J$45,MATCH($F89&amp;$G89,Overrides!$C$6:$C$45,0),7),"")&lt;&gt;"",IFERROR(INDEX(Overrides!$D$6:$J$45,MATCH($F89&amp;$G89,Overrides!$C$6:$C$45,0),7),""),MROUND(VLOOKUP("P5",Setup!$A$30:$B$36,2,FALSE())*VLOOKUP($G89,Setup!$A$40:$B$48,2,FALSE())*VLOOKUP($F89,Setup!$A$52:$B$55,2,FALSE()),0.5)))</f>
        <v>0</v>
      </c>
      <c r="P89" s="233">
        <f>SUMIFS(Inventory!$F$2:$F$38,Inventory!$I$2:$I$38,"P1+",Inventory!$E$2:$E$38,"&lt;&gt;West")+IF(UPPER($H89)="YES",SUMIFS(Inventory!$F$2:$F$38,Inventory!$I$2:$I$38,"P1+",Inventory!$E$2:$E$38,"West"),0)</f>
        <v>68</v>
      </c>
      <c r="Q89" s="233">
        <f>SUMIFS(Inventory!$F$2:$F$38,Inventory!$I$2:$I$38,"P1",Inventory!$E$2:$E$38,"&lt;&gt;West")+IF(UPPER($H89)="YES",SUMIFS(Inventory!$F$2:$F$38,Inventory!$I$2:$I$38,"P1",Inventory!$E$2:$E$38,"West"),0)</f>
        <v>422</v>
      </c>
      <c r="R89" s="233">
        <f>SUMIFS(Inventory!$F$2:$F$38,Inventory!$I$2:$I$38,"P2+",Inventory!$E$2:$E$38,"&lt;&gt;West")+IF(UPPER($H89)="YES",SUMIFS(Inventory!$F$2:$F$38,Inventory!$I$2:$I$38,"P2+",Inventory!$E$2:$E$38,"West"),0)</f>
        <v>70</v>
      </c>
      <c r="S89" s="233">
        <f>SUMIFS(Inventory!$F$2:$F$38,Inventory!$I$2:$I$38,"P2",Inventory!$E$2:$E$38,"&lt;&gt;West")+IF(UPPER($H89)="YES",SUMIFS(Inventory!$F$2:$F$38,Inventory!$I$2:$I$38,"P2",Inventory!$E$2:$E$38,"West"),0)</f>
        <v>658</v>
      </c>
      <c r="T89" s="233">
        <f>SUMIFS(Inventory!$F$2:$F$38,Inventory!$I$2:$I$38,"P3",Inventory!$E$2:$E$38,"&lt;&gt;West")+IF(UPPER($H89)="YES",SUMIFS(Inventory!$F$2:$F$38,Inventory!$I$2:$I$38,"P3",Inventory!$E$2:$E$38,"West"),0)</f>
        <v>1120</v>
      </c>
      <c r="U89" s="233">
        <f>SUMIFS(Inventory!$F$2:$F$38,Inventory!$I$2:$I$38,"P4",Inventory!$E$2:$E$38,"&lt;&gt;West")+IF(UPPER($H89)="YES",SUMIFS(Inventory!$F$2:$F$38,Inventory!$I$2:$I$38,"P4",Inventory!$E$2:$E$38,"West"),0)</f>
        <v>746</v>
      </c>
      <c r="V89" s="233">
        <f>SUMIFS(Inventory!$F$2:$F$38,Inventory!$I$2:$I$38,"P5",Inventory!$E$2:$E$38,"&lt;&gt;West")+IF(UPPER($H89)="YES",SUMIFS(Inventory!$F$2:$F$38,Inventory!$I$2:$I$38,"P5",Inventory!$E$2:$E$38,"West"),0)</f>
        <v>922</v>
      </c>
      <c r="W89" s="233">
        <f t="shared" si="108"/>
        <v>4006</v>
      </c>
      <c r="X89" s="233">
        <f>IF(IFERROR(INDEX(Overrides!$F$292:$L$531,MATCH($A89&amp;$G89,Overrides!$C$292:$C$531,0),1),"")&lt;&gt;"",IFERROR(INDEX(Overrides!$F$292:$L$531,MATCH($A89&amp;$G89,Overrides!$C$292:$C$531,0),1),""),ROUND(P89*Setup!B$76*VLOOKUP($F89,Setup!$A$52:$C$55,3,FALSE()),0))</f>
        <v>0</v>
      </c>
      <c r="Y89" s="233">
        <f>IF(IFERROR(INDEX(Overrides!$F$292:$L$531,MATCH($A89&amp;$G89,Overrides!$C$292:$C$531,0),2),"")&lt;&gt;"",IFERROR(INDEX(Overrides!$F$292:$L$531,MATCH($A89&amp;$G89,Overrides!$C$292:$C$531,0),2),""),ROUND(Q89*Setup!C$76*VLOOKUP($F89,Setup!$A$52:$C$55,3,FALSE()),0))</f>
        <v>0</v>
      </c>
      <c r="Z89" s="233">
        <f>IF(IFERROR(INDEX(Overrides!$F$292:$L$531,MATCH($A89&amp;$G89,Overrides!$C$292:$C$531,0),3),"")&lt;&gt;"",IFERROR(INDEX(Overrides!$F$292:$L$531,MATCH($A89&amp;$G89,Overrides!$C$292:$C$531,0),3),""),ROUND(R89*Setup!D$76*VLOOKUP($F89,Setup!$A$52:$C$55,3,FALSE()),0))</f>
        <v>0</v>
      </c>
      <c r="AA89" s="233">
        <f>IF(IFERROR(INDEX(Overrides!$F$292:$L$531,MATCH($A89&amp;$G89,Overrides!$C$292:$C$531,0),4),"")&lt;&gt;"",IFERROR(INDEX(Overrides!$F$292:$L$531,MATCH($A89&amp;$G89,Overrides!$C$292:$C$531,0),4),""),ROUND(S89*Setup!E$76*VLOOKUP($F89,Setup!$A$52:$C$55,3,FALSE()),0))</f>
        <v>0</v>
      </c>
      <c r="AB89" s="233">
        <f>IF(IFERROR(INDEX(Overrides!$F$292:$L$531,MATCH($A89&amp;$G89,Overrides!$C$292:$C$531,0),5),"")&lt;&gt;"",IFERROR(INDEX(Overrides!$F$292:$L$531,MATCH($A89&amp;$G89,Overrides!$C$292:$C$531,0),5),""),ROUND(T89*Setup!F$76*VLOOKUP($F89,Setup!$A$52:$C$55,3,FALSE()),0))</f>
        <v>0</v>
      </c>
      <c r="AC89" s="233">
        <f>IF(IFERROR(INDEX(Overrides!$F$292:$L$531,MATCH($A89&amp;$G89,Overrides!$C$292:$C$531,0),6),"")&lt;&gt;"",IFERROR(INDEX(Overrides!$F$292:$L$531,MATCH($A89&amp;$G89,Overrides!$C$292:$C$531,0),6),""),ROUND(U89*Setup!G$76*VLOOKUP($F89,Setup!$A$52:$C$55,3,FALSE()),0))</f>
        <v>0</v>
      </c>
      <c r="AD89" s="233">
        <f>IF(IFERROR(INDEX(Overrides!$F$292:$L$531,MATCH($A89&amp;$G89,Overrides!$C$292:$C$531,0),7),"")&lt;&gt;"",IFERROR(INDEX(Overrides!$F$292:$L$531,MATCH($A89&amp;$G89,Overrides!$C$292:$C$531,0),7),""),ROUND(V89*Setup!H$76*VLOOKUP($F89,Setup!$A$52:$C$55,3,FALSE()),0))</f>
        <v>0</v>
      </c>
      <c r="AE89" s="233">
        <f t="shared" si="84"/>
        <v>0</v>
      </c>
      <c r="AF89" s="233">
        <f t="shared" si="85"/>
        <v>68</v>
      </c>
      <c r="AG89" s="233">
        <f t="shared" si="86"/>
        <v>422</v>
      </c>
      <c r="AH89" s="233">
        <f t="shared" si="87"/>
        <v>70</v>
      </c>
      <c r="AI89" s="233">
        <f t="shared" si="88"/>
        <v>658</v>
      </c>
      <c r="AJ89" s="233">
        <f t="shared" si="89"/>
        <v>1120</v>
      </c>
      <c r="AK89" s="233">
        <f t="shared" si="90"/>
        <v>746</v>
      </c>
      <c r="AL89" s="233">
        <f t="shared" si="91"/>
        <v>922</v>
      </c>
      <c r="AM89" s="233">
        <f t="shared" si="92"/>
        <v>3084</v>
      </c>
      <c r="AN89" s="234">
        <f t="shared" si="109"/>
        <v>0</v>
      </c>
      <c r="AO89" s="234">
        <f t="shared" si="110"/>
        <v>0</v>
      </c>
      <c r="AP89" s="234">
        <f t="shared" si="111"/>
        <v>0</v>
      </c>
      <c r="AQ89" s="234">
        <f t="shared" si="112"/>
        <v>0</v>
      </c>
      <c r="AR89" s="234">
        <f t="shared" si="113"/>
        <v>0</v>
      </c>
      <c r="AS89" s="234">
        <f t="shared" si="114"/>
        <v>0</v>
      </c>
      <c r="AT89" s="234">
        <f t="shared" si="115"/>
        <v>0</v>
      </c>
      <c r="AU89" s="234">
        <f t="shared" si="93"/>
        <v>0</v>
      </c>
      <c r="AV89" s="167" t="str">
        <f>Setup!I11</f>
        <v>Yes</v>
      </c>
      <c r="AW89" s="167" t="str">
        <f>Setup!J11</f>
        <v>Yes</v>
      </c>
    </row>
    <row r="90" spans="1:49" ht="15" customHeight="1" x14ac:dyDescent="0.3">
      <c r="A90" s="167">
        <f>Setup!A11</f>
        <v>9</v>
      </c>
      <c r="B90" s="230">
        <f>Setup!B11</f>
        <v>46214</v>
      </c>
      <c r="C90" s="167" t="str">
        <f>Setup!C11</f>
        <v>Saturday</v>
      </c>
      <c r="D90" s="167" t="str">
        <f>Setup!D11</f>
        <v>Richmond Kickers</v>
      </c>
      <c r="E90" s="231">
        <f>Setup!E11</f>
        <v>0.79166666666666696</v>
      </c>
      <c r="F90" s="167" t="str">
        <f>Setup!F11</f>
        <v>B</v>
      </c>
      <c r="G90" s="167" t="s">
        <v>123</v>
      </c>
      <c r="H90" s="167" t="str">
        <f>Setup!H11</f>
        <v>Yes</v>
      </c>
      <c r="I90" s="232">
        <f>IF(IFERROR(INDEX(Overrides!$F$49:$L$288,MATCH($A90&amp;$G90,Overrides!$C$49:$C$288,0),1),"")&lt;&gt;"",IFERROR(INDEX(Overrides!$F$49:$L$288,MATCH($A90&amp;$G90,Overrides!$C$49:$C$288,0),1),""),IF(IFERROR(INDEX(Overrides!$D$6:$J$45,MATCH($F90&amp;$G90,Overrides!$C$6:$C$45,0),1),"")&lt;&gt;"",IFERROR(INDEX(Overrides!$D$6:$J$45,MATCH($F90&amp;$G90,Overrides!$C$6:$C$45,0),1),""),MROUND(VLOOKUP("P1+",Setup!$A$30:$B$36,2,FALSE())*VLOOKUP($G90,Setup!$A$40:$B$48,2,FALSE())*VLOOKUP($F90,Setup!$A$52:$B$55,2,FALSE()),0.5)))</f>
        <v>0</v>
      </c>
      <c r="J90" s="232">
        <f>IF(IFERROR(INDEX(Overrides!$F$49:$L$288,MATCH($A90&amp;$G90,Overrides!$C$49:$C$288,0),2),"")&lt;&gt;"",IFERROR(INDEX(Overrides!$F$49:$L$288,MATCH($A90&amp;$G90,Overrides!$C$49:$C$288,0),2),""),IF(IFERROR(INDEX(Overrides!$D$6:$J$45,MATCH($F90&amp;$G90,Overrides!$C$6:$C$45,0),2),"")&lt;&gt;"",IFERROR(INDEX(Overrides!$D$6:$J$45,MATCH($F90&amp;$G90,Overrides!$C$6:$C$45,0),2),""),MROUND(VLOOKUP("P1",Setup!$A$30:$B$36,2,FALSE())*VLOOKUP($G90,Setup!$A$40:$B$48,2,FALSE())*VLOOKUP($F90,Setup!$A$52:$B$55,2,FALSE()),0.5)))</f>
        <v>0</v>
      </c>
      <c r="K90" s="232">
        <f>IF(IFERROR(INDEX(Overrides!$F$49:$L$288,MATCH($A90&amp;$G90,Overrides!$C$49:$C$288,0),3),"")&lt;&gt;"",IFERROR(INDEX(Overrides!$F$49:$L$288,MATCH($A90&amp;$G90,Overrides!$C$49:$C$288,0),3),""),IF(IFERROR(INDEX(Overrides!$D$6:$J$45,MATCH($F90&amp;$G90,Overrides!$C$6:$C$45,0),3),"")&lt;&gt;"",IFERROR(INDEX(Overrides!$D$6:$J$45,MATCH($F90&amp;$G90,Overrides!$C$6:$C$45,0),3),""),MROUND(VLOOKUP("P2+",Setup!$A$30:$B$36,2,FALSE())*VLOOKUP($G90,Setup!$A$40:$B$48,2,FALSE())*VLOOKUP($F90,Setup!$A$52:$B$55,2,FALSE()),0.5)))</f>
        <v>0</v>
      </c>
      <c r="L90" s="232">
        <f>IF(IFERROR(INDEX(Overrides!$F$49:$L$288,MATCH($A90&amp;$G90,Overrides!$C$49:$C$288,0),4),"")&lt;&gt;"",IFERROR(INDEX(Overrides!$F$49:$L$288,MATCH($A90&amp;$G90,Overrides!$C$49:$C$288,0),4),""),IF(IFERROR(INDEX(Overrides!$D$6:$J$45,MATCH($F90&amp;$G90,Overrides!$C$6:$C$45,0),4),"")&lt;&gt;"",IFERROR(INDEX(Overrides!$D$6:$J$45,MATCH($F90&amp;$G90,Overrides!$C$6:$C$45,0),4),""),MROUND(VLOOKUP("P2",Setup!$A$30:$B$36,2,FALSE())*VLOOKUP($G90,Setup!$A$40:$B$48,2,FALSE())*VLOOKUP($F90,Setup!$A$52:$B$55,2,FALSE()),0.5)))</f>
        <v>0</v>
      </c>
      <c r="M90" s="232">
        <f>IF(IFERROR(INDEX(Overrides!$F$49:$L$288,MATCH($A90&amp;$G90,Overrides!$C$49:$C$288,0),5),"")&lt;&gt;"",IFERROR(INDEX(Overrides!$F$49:$L$288,MATCH($A90&amp;$G90,Overrides!$C$49:$C$288,0),5),""),IF(IFERROR(INDEX(Overrides!$D$6:$J$45,MATCH($F90&amp;$G90,Overrides!$C$6:$C$45,0),5),"")&lt;&gt;"",IFERROR(INDEX(Overrides!$D$6:$J$45,MATCH($F90&amp;$G90,Overrides!$C$6:$C$45,0),5),""),MROUND(VLOOKUP("P3",Setup!$A$30:$B$36,2,FALSE())*VLOOKUP($G90,Setup!$A$40:$B$48,2,FALSE())*VLOOKUP($F90,Setup!$A$52:$B$55,2,FALSE()),0.5)))</f>
        <v>0</v>
      </c>
      <c r="N90" s="232">
        <f>IF(IFERROR(INDEX(Overrides!$F$49:$L$288,MATCH($A90&amp;$G90,Overrides!$C$49:$C$288,0),6),"")&lt;&gt;"",IFERROR(INDEX(Overrides!$F$49:$L$288,MATCH($A90&amp;$G90,Overrides!$C$49:$C$288,0),6),""),IF(IFERROR(INDEX(Overrides!$D$6:$J$45,MATCH($F90&amp;$G90,Overrides!$C$6:$C$45,0),6),"")&lt;&gt;"",IFERROR(INDEX(Overrides!$D$6:$J$45,MATCH($F90&amp;$G90,Overrides!$C$6:$C$45,0),6),""),MROUND(VLOOKUP("P4",Setup!$A$30:$B$36,2,FALSE())*VLOOKUP($G90,Setup!$A$40:$B$48,2,FALSE())*VLOOKUP($F90,Setup!$A$52:$B$55,2,FALSE()),0.5)))</f>
        <v>0</v>
      </c>
      <c r="O90" s="232">
        <f>IF(IFERROR(INDEX(Overrides!$F$49:$L$288,MATCH($A90&amp;$G90,Overrides!$C$49:$C$288,0),7),"")&lt;&gt;"",IFERROR(INDEX(Overrides!$F$49:$L$288,MATCH($A90&amp;$G90,Overrides!$C$49:$C$288,0),7),""),IF(IFERROR(INDEX(Overrides!$D$6:$J$45,MATCH($F90&amp;$G90,Overrides!$C$6:$C$45,0),7),"")&lt;&gt;"",IFERROR(INDEX(Overrides!$D$6:$J$45,MATCH($F90&amp;$G90,Overrides!$C$6:$C$45,0),7),""),MROUND(VLOOKUP("P5",Setup!$A$30:$B$36,2,FALSE())*VLOOKUP($G90,Setup!$A$40:$B$48,2,FALSE())*VLOOKUP($F90,Setup!$A$52:$B$55,2,FALSE()),0.5)))</f>
        <v>0</v>
      </c>
      <c r="P90" s="233">
        <f>SUMIFS(Inventory!$F$2:$F$38,Inventory!$I$2:$I$38,"P1+",Inventory!$E$2:$E$38,"&lt;&gt;West")+IF(UPPER($H90)="YES",SUMIFS(Inventory!$F$2:$F$38,Inventory!$I$2:$I$38,"P1+",Inventory!$E$2:$E$38,"West"),0)</f>
        <v>68</v>
      </c>
      <c r="Q90" s="233">
        <f>SUMIFS(Inventory!$F$2:$F$38,Inventory!$I$2:$I$38,"P1",Inventory!$E$2:$E$38,"&lt;&gt;West")+IF(UPPER($H90)="YES",SUMIFS(Inventory!$F$2:$F$38,Inventory!$I$2:$I$38,"P1",Inventory!$E$2:$E$38,"West"),0)</f>
        <v>422</v>
      </c>
      <c r="R90" s="233">
        <f>SUMIFS(Inventory!$F$2:$F$38,Inventory!$I$2:$I$38,"P2+",Inventory!$E$2:$E$38,"&lt;&gt;West")+IF(UPPER($H90)="YES",SUMIFS(Inventory!$F$2:$F$38,Inventory!$I$2:$I$38,"P2+",Inventory!$E$2:$E$38,"West"),0)</f>
        <v>70</v>
      </c>
      <c r="S90" s="233">
        <f>SUMIFS(Inventory!$F$2:$F$38,Inventory!$I$2:$I$38,"P2",Inventory!$E$2:$E$38,"&lt;&gt;West")+IF(UPPER($H90)="YES",SUMIFS(Inventory!$F$2:$F$38,Inventory!$I$2:$I$38,"P2",Inventory!$E$2:$E$38,"West"),0)</f>
        <v>658</v>
      </c>
      <c r="T90" s="233">
        <f>SUMIFS(Inventory!$F$2:$F$38,Inventory!$I$2:$I$38,"P3",Inventory!$E$2:$E$38,"&lt;&gt;West")+IF(UPPER($H90)="YES",SUMIFS(Inventory!$F$2:$F$38,Inventory!$I$2:$I$38,"P3",Inventory!$E$2:$E$38,"West"),0)</f>
        <v>1120</v>
      </c>
      <c r="U90" s="233">
        <f>SUMIFS(Inventory!$F$2:$F$38,Inventory!$I$2:$I$38,"P4",Inventory!$E$2:$E$38,"&lt;&gt;West")+IF(UPPER($H90)="YES",SUMIFS(Inventory!$F$2:$F$38,Inventory!$I$2:$I$38,"P4",Inventory!$E$2:$E$38,"West"),0)</f>
        <v>746</v>
      </c>
      <c r="V90" s="233">
        <f>SUMIFS(Inventory!$F$2:$F$38,Inventory!$I$2:$I$38,"P5",Inventory!$E$2:$E$38,"&lt;&gt;West")+IF(UPPER($H90)="YES",SUMIFS(Inventory!$F$2:$F$38,Inventory!$I$2:$I$38,"P5",Inventory!$E$2:$E$38,"West"),0)</f>
        <v>922</v>
      </c>
      <c r="W90" s="233">
        <f t="shared" si="108"/>
        <v>4006</v>
      </c>
      <c r="X90" s="233">
        <f>IF(IFERROR(INDEX(Overrides!$F$292:$L$531,MATCH($A90&amp;$G90,Overrides!$C$292:$C$531,0),1),"")&lt;&gt;"",IFERROR(INDEX(Overrides!$F$292:$L$531,MATCH($A90&amp;$G90,Overrides!$C$292:$C$531,0),1),""),ROUND(P90*Setup!B$77*VLOOKUP($F90,Setup!$A$52:$C$55,3,FALSE()),0))</f>
        <v>0</v>
      </c>
      <c r="Y90" s="233">
        <f>IF(IFERROR(INDEX(Overrides!$F$292:$L$531,MATCH($A90&amp;$G90,Overrides!$C$292:$C$531,0),2),"")&lt;&gt;"",IFERROR(INDEX(Overrides!$F$292:$L$531,MATCH($A90&amp;$G90,Overrides!$C$292:$C$531,0),2),""),ROUND(Q90*Setup!C$77*VLOOKUP($F90,Setup!$A$52:$C$55,3,FALSE()),0))</f>
        <v>0</v>
      </c>
      <c r="Z90" s="233">
        <f>IF(IFERROR(INDEX(Overrides!$F$292:$L$531,MATCH($A90&amp;$G90,Overrides!$C$292:$C$531,0),3),"")&lt;&gt;"",IFERROR(INDEX(Overrides!$F$292:$L$531,MATCH($A90&amp;$G90,Overrides!$C$292:$C$531,0),3),""),ROUND(R90*Setup!D$77*VLOOKUP($F90,Setup!$A$52:$C$55,3,FALSE()),0))</f>
        <v>0</v>
      </c>
      <c r="AA90" s="233">
        <f>IF(IFERROR(INDEX(Overrides!$F$292:$L$531,MATCH($A90&amp;$G90,Overrides!$C$292:$C$531,0),4),"")&lt;&gt;"",IFERROR(INDEX(Overrides!$F$292:$L$531,MATCH($A90&amp;$G90,Overrides!$C$292:$C$531,0),4),""),ROUND(S90*Setup!E$77*VLOOKUP($F90,Setup!$A$52:$C$55,3,FALSE()),0))</f>
        <v>0</v>
      </c>
      <c r="AB90" s="233">
        <f>IF(IFERROR(INDEX(Overrides!$F$292:$L$531,MATCH($A90&amp;$G90,Overrides!$C$292:$C$531,0),5),"")&lt;&gt;"",IFERROR(INDEX(Overrides!$F$292:$L$531,MATCH($A90&amp;$G90,Overrides!$C$292:$C$531,0),5),""),ROUND(T90*Setup!F$77*VLOOKUP($F90,Setup!$A$52:$C$55,3,FALSE()),0))</f>
        <v>0</v>
      </c>
      <c r="AC90" s="233">
        <f>IF(IFERROR(INDEX(Overrides!$F$292:$L$531,MATCH($A90&amp;$G90,Overrides!$C$292:$C$531,0),6),"")&lt;&gt;"",IFERROR(INDEX(Overrides!$F$292:$L$531,MATCH($A90&amp;$G90,Overrides!$C$292:$C$531,0),6),""),ROUND(U90*Setup!G$77*VLOOKUP($F90,Setup!$A$52:$C$55,3,FALSE()),0))</f>
        <v>0</v>
      </c>
      <c r="AD90" s="233">
        <f>IF(IFERROR(INDEX(Overrides!$F$292:$L$531,MATCH($A90&amp;$G90,Overrides!$C$292:$C$531,0),7),"")&lt;&gt;"",IFERROR(INDEX(Overrides!$F$292:$L$531,MATCH($A90&amp;$G90,Overrides!$C$292:$C$531,0),7),""),ROUND(V90*Setup!H$77*VLOOKUP($F90,Setup!$A$52:$C$55,3,FALSE()),0))</f>
        <v>0</v>
      </c>
      <c r="AE90" s="233">
        <f t="shared" si="84"/>
        <v>0</v>
      </c>
      <c r="AF90" s="233">
        <f t="shared" si="85"/>
        <v>68</v>
      </c>
      <c r="AG90" s="233">
        <f t="shared" si="86"/>
        <v>422</v>
      </c>
      <c r="AH90" s="233">
        <f t="shared" si="87"/>
        <v>70</v>
      </c>
      <c r="AI90" s="233">
        <f t="shared" si="88"/>
        <v>658</v>
      </c>
      <c r="AJ90" s="233">
        <f t="shared" si="89"/>
        <v>1120</v>
      </c>
      <c r="AK90" s="233">
        <f t="shared" si="90"/>
        <v>746</v>
      </c>
      <c r="AL90" s="233">
        <f t="shared" si="91"/>
        <v>922</v>
      </c>
      <c r="AM90" s="233">
        <f t="shared" si="92"/>
        <v>3084</v>
      </c>
      <c r="AN90" s="234">
        <f t="shared" si="109"/>
        <v>0</v>
      </c>
      <c r="AO90" s="234">
        <f t="shared" si="110"/>
        <v>0</v>
      </c>
      <c r="AP90" s="234">
        <f t="shared" si="111"/>
        <v>0</v>
      </c>
      <c r="AQ90" s="234">
        <f t="shared" si="112"/>
        <v>0</v>
      </c>
      <c r="AR90" s="234">
        <f t="shared" si="113"/>
        <v>0</v>
      </c>
      <c r="AS90" s="234">
        <f t="shared" si="114"/>
        <v>0</v>
      </c>
      <c r="AT90" s="234">
        <f t="shared" si="115"/>
        <v>0</v>
      </c>
      <c r="AU90" s="234">
        <f t="shared" si="93"/>
        <v>0</v>
      </c>
      <c r="AV90" s="167" t="str">
        <f>Setup!I11</f>
        <v>Yes</v>
      </c>
      <c r="AW90" s="167" t="str">
        <f>Setup!J11</f>
        <v>Yes</v>
      </c>
    </row>
    <row r="91" spans="1:49" ht="15" customHeight="1" x14ac:dyDescent="0.3">
      <c r="A91" s="167">
        <f>Setup!A11</f>
        <v>9</v>
      </c>
      <c r="B91" s="230">
        <f>Setup!B11</f>
        <v>46214</v>
      </c>
      <c r="C91" s="167" t="str">
        <f>Setup!C11</f>
        <v>Saturday</v>
      </c>
      <c r="D91" s="167" t="str">
        <f>Setup!D11</f>
        <v>Richmond Kickers</v>
      </c>
      <c r="E91" s="231">
        <f>Setup!E11</f>
        <v>0.79166666666666696</v>
      </c>
      <c r="F91" s="167" t="str">
        <f>Setup!F11</f>
        <v>B</v>
      </c>
      <c r="G91" s="167" t="s">
        <v>125</v>
      </c>
      <c r="H91" s="167" t="str">
        <f>Setup!H11</f>
        <v>Yes</v>
      </c>
      <c r="I91" s="232">
        <f>IF(IFERROR(INDEX(Overrides!$F$49:$L$288,MATCH($A91&amp;$G91,Overrides!$C$49:$C$288,0),1),"")&lt;&gt;"",IFERROR(INDEX(Overrides!$F$49:$L$288,MATCH($A91&amp;$G91,Overrides!$C$49:$C$288,0),1),""),IF(IFERROR(INDEX(Overrides!$D$6:$J$45,MATCH($F91&amp;$G91,Overrides!$C$6:$C$45,0),1),"")&lt;&gt;"",IFERROR(INDEX(Overrides!$D$6:$J$45,MATCH($F91&amp;$G91,Overrides!$C$6:$C$45,0),1),""),MROUND(VLOOKUP("P1+",Setup!$A$30:$B$36,2,FALSE())*VLOOKUP($G91,Setup!$A$40:$B$48,2,FALSE())*VLOOKUP($F91,Setup!$A$52:$B$55,2,FALSE()),0.5)))</f>
        <v>0</v>
      </c>
      <c r="J91" s="232">
        <f>IF(IFERROR(INDEX(Overrides!$F$49:$L$288,MATCH($A91&amp;$G91,Overrides!$C$49:$C$288,0),2),"")&lt;&gt;"",IFERROR(INDEX(Overrides!$F$49:$L$288,MATCH($A91&amp;$G91,Overrides!$C$49:$C$288,0),2),""),IF(IFERROR(INDEX(Overrides!$D$6:$J$45,MATCH($F91&amp;$G91,Overrides!$C$6:$C$45,0),2),"")&lt;&gt;"",IFERROR(INDEX(Overrides!$D$6:$J$45,MATCH($F91&amp;$G91,Overrides!$C$6:$C$45,0),2),""),MROUND(VLOOKUP("P1",Setup!$A$30:$B$36,2,FALSE())*VLOOKUP($G91,Setup!$A$40:$B$48,2,FALSE())*VLOOKUP($F91,Setup!$A$52:$B$55,2,FALSE()),0.5)))</f>
        <v>0</v>
      </c>
      <c r="K91" s="232">
        <f>IF(IFERROR(INDEX(Overrides!$F$49:$L$288,MATCH($A91&amp;$G91,Overrides!$C$49:$C$288,0),3),"")&lt;&gt;"",IFERROR(INDEX(Overrides!$F$49:$L$288,MATCH($A91&amp;$G91,Overrides!$C$49:$C$288,0),3),""),IF(IFERROR(INDEX(Overrides!$D$6:$J$45,MATCH($F91&amp;$G91,Overrides!$C$6:$C$45,0),3),"")&lt;&gt;"",IFERROR(INDEX(Overrides!$D$6:$J$45,MATCH($F91&amp;$G91,Overrides!$C$6:$C$45,0),3),""),MROUND(VLOOKUP("P2+",Setup!$A$30:$B$36,2,FALSE())*VLOOKUP($G91,Setup!$A$40:$B$48,2,FALSE())*VLOOKUP($F91,Setup!$A$52:$B$55,2,FALSE()),0.5)))</f>
        <v>0</v>
      </c>
      <c r="L91" s="232">
        <f>IF(IFERROR(INDEX(Overrides!$F$49:$L$288,MATCH($A91&amp;$G91,Overrides!$C$49:$C$288,0),4),"")&lt;&gt;"",IFERROR(INDEX(Overrides!$F$49:$L$288,MATCH($A91&amp;$G91,Overrides!$C$49:$C$288,0),4),""),IF(IFERROR(INDEX(Overrides!$D$6:$J$45,MATCH($F91&amp;$G91,Overrides!$C$6:$C$45,0),4),"")&lt;&gt;"",IFERROR(INDEX(Overrides!$D$6:$J$45,MATCH($F91&amp;$G91,Overrides!$C$6:$C$45,0),4),""),MROUND(VLOOKUP("P2",Setup!$A$30:$B$36,2,FALSE())*VLOOKUP($G91,Setup!$A$40:$B$48,2,FALSE())*VLOOKUP($F91,Setup!$A$52:$B$55,2,FALSE()),0.5)))</f>
        <v>0</v>
      </c>
      <c r="M91" s="232">
        <f>IF(IFERROR(INDEX(Overrides!$F$49:$L$288,MATCH($A91&amp;$G91,Overrides!$C$49:$C$288,0),5),"")&lt;&gt;"",IFERROR(INDEX(Overrides!$F$49:$L$288,MATCH($A91&amp;$G91,Overrides!$C$49:$C$288,0),5),""),IF(IFERROR(INDEX(Overrides!$D$6:$J$45,MATCH($F91&amp;$G91,Overrides!$C$6:$C$45,0),5),"")&lt;&gt;"",IFERROR(INDEX(Overrides!$D$6:$J$45,MATCH($F91&amp;$G91,Overrides!$C$6:$C$45,0),5),""),MROUND(VLOOKUP("P3",Setup!$A$30:$B$36,2,FALSE())*VLOOKUP($G91,Setup!$A$40:$B$48,2,FALSE())*VLOOKUP($F91,Setup!$A$52:$B$55,2,FALSE()),0.5)))</f>
        <v>0</v>
      </c>
      <c r="N91" s="232">
        <f>IF(IFERROR(INDEX(Overrides!$F$49:$L$288,MATCH($A91&amp;$G91,Overrides!$C$49:$C$288,0),6),"")&lt;&gt;"",IFERROR(INDEX(Overrides!$F$49:$L$288,MATCH($A91&amp;$G91,Overrides!$C$49:$C$288,0),6),""),IF(IFERROR(INDEX(Overrides!$D$6:$J$45,MATCH($F91&amp;$G91,Overrides!$C$6:$C$45,0),6),"")&lt;&gt;"",IFERROR(INDEX(Overrides!$D$6:$J$45,MATCH($F91&amp;$G91,Overrides!$C$6:$C$45,0),6),""),MROUND(VLOOKUP("P4",Setup!$A$30:$B$36,2,FALSE())*VLOOKUP($G91,Setup!$A$40:$B$48,2,FALSE())*VLOOKUP($F91,Setup!$A$52:$B$55,2,FALSE()),0.5)))</f>
        <v>0</v>
      </c>
      <c r="O91" s="232">
        <f>IF(IFERROR(INDEX(Overrides!$F$49:$L$288,MATCH($A91&amp;$G91,Overrides!$C$49:$C$288,0),7),"")&lt;&gt;"",IFERROR(INDEX(Overrides!$F$49:$L$288,MATCH($A91&amp;$G91,Overrides!$C$49:$C$288,0),7),""),IF(IFERROR(INDEX(Overrides!$D$6:$J$45,MATCH($F91&amp;$G91,Overrides!$C$6:$C$45,0),7),"")&lt;&gt;"",IFERROR(INDEX(Overrides!$D$6:$J$45,MATCH($F91&amp;$G91,Overrides!$C$6:$C$45,0),7),""),MROUND(VLOOKUP("P5",Setup!$A$30:$B$36,2,FALSE())*VLOOKUP($G91,Setup!$A$40:$B$48,2,FALSE())*VLOOKUP($F91,Setup!$A$52:$B$55,2,FALSE()),0.5)))</f>
        <v>0</v>
      </c>
      <c r="P91" s="233">
        <f>SUMIFS(Inventory!$F$2:$F$38,Inventory!$I$2:$I$38,"P1+",Inventory!$E$2:$E$38,"&lt;&gt;West")+IF(UPPER($H91)="YES",SUMIFS(Inventory!$F$2:$F$38,Inventory!$I$2:$I$38,"P1+",Inventory!$E$2:$E$38,"West"),0)</f>
        <v>68</v>
      </c>
      <c r="Q91" s="233">
        <f>SUMIFS(Inventory!$F$2:$F$38,Inventory!$I$2:$I$38,"P1",Inventory!$E$2:$E$38,"&lt;&gt;West")+IF(UPPER($H91)="YES",SUMIFS(Inventory!$F$2:$F$38,Inventory!$I$2:$I$38,"P1",Inventory!$E$2:$E$38,"West"),0)</f>
        <v>422</v>
      </c>
      <c r="R91" s="233">
        <f>SUMIFS(Inventory!$F$2:$F$38,Inventory!$I$2:$I$38,"P2+",Inventory!$E$2:$E$38,"&lt;&gt;West")+IF(UPPER($H91)="YES",SUMIFS(Inventory!$F$2:$F$38,Inventory!$I$2:$I$38,"P2+",Inventory!$E$2:$E$38,"West"),0)</f>
        <v>70</v>
      </c>
      <c r="S91" s="233">
        <f>SUMIFS(Inventory!$F$2:$F$38,Inventory!$I$2:$I$38,"P2",Inventory!$E$2:$E$38,"&lt;&gt;West")+IF(UPPER($H91)="YES",SUMIFS(Inventory!$F$2:$F$38,Inventory!$I$2:$I$38,"P2",Inventory!$E$2:$E$38,"West"),0)</f>
        <v>658</v>
      </c>
      <c r="T91" s="233">
        <f>SUMIFS(Inventory!$F$2:$F$38,Inventory!$I$2:$I$38,"P3",Inventory!$E$2:$E$38,"&lt;&gt;West")+IF(UPPER($H91)="YES",SUMIFS(Inventory!$F$2:$F$38,Inventory!$I$2:$I$38,"P3",Inventory!$E$2:$E$38,"West"),0)</f>
        <v>1120</v>
      </c>
      <c r="U91" s="233">
        <f>SUMIFS(Inventory!$F$2:$F$38,Inventory!$I$2:$I$38,"P4",Inventory!$E$2:$E$38,"&lt;&gt;West")+IF(UPPER($H91)="YES",SUMIFS(Inventory!$F$2:$F$38,Inventory!$I$2:$I$38,"P4",Inventory!$E$2:$E$38,"West"),0)</f>
        <v>746</v>
      </c>
      <c r="V91" s="233">
        <f>SUMIFS(Inventory!$F$2:$F$38,Inventory!$I$2:$I$38,"P5",Inventory!$E$2:$E$38,"&lt;&gt;West")+IF(UPPER($H91)="YES",SUMIFS(Inventory!$F$2:$F$38,Inventory!$I$2:$I$38,"P5",Inventory!$E$2:$E$38,"West"),0)</f>
        <v>922</v>
      </c>
      <c r="W91" s="233">
        <f t="shared" si="108"/>
        <v>4006</v>
      </c>
      <c r="X91" s="233">
        <f>IF(IFERROR(INDEX(Overrides!$F$292:$L$531,MATCH($A91&amp;$G91,Overrides!$C$292:$C$531,0),1),"")&lt;&gt;"",IFERROR(INDEX(Overrides!$F$292:$L$531,MATCH($A91&amp;$G91,Overrides!$C$292:$C$531,0),1),""),ROUND(P91*Setup!B$78*VLOOKUP($F91,Setup!$A$52:$C$55,3,FALSE()),0))</f>
        <v>0</v>
      </c>
      <c r="Y91" s="233">
        <f>IF(IFERROR(INDEX(Overrides!$F$292:$L$531,MATCH($A91&amp;$G91,Overrides!$C$292:$C$531,0),2),"")&lt;&gt;"",IFERROR(INDEX(Overrides!$F$292:$L$531,MATCH($A91&amp;$G91,Overrides!$C$292:$C$531,0),2),""),ROUND(Q91*Setup!C$78*VLOOKUP($F91,Setup!$A$52:$C$55,3,FALSE()),0))</f>
        <v>0</v>
      </c>
      <c r="Z91" s="233">
        <f>IF(IFERROR(INDEX(Overrides!$F$292:$L$531,MATCH($A91&amp;$G91,Overrides!$C$292:$C$531,0),3),"")&lt;&gt;"",IFERROR(INDEX(Overrides!$F$292:$L$531,MATCH($A91&amp;$G91,Overrides!$C$292:$C$531,0),3),""),ROUND(R91*Setup!D$78*VLOOKUP($F91,Setup!$A$52:$C$55,3,FALSE()),0))</f>
        <v>0</v>
      </c>
      <c r="AA91" s="233">
        <f>IF(IFERROR(INDEX(Overrides!$F$292:$L$531,MATCH($A91&amp;$G91,Overrides!$C$292:$C$531,0),4),"")&lt;&gt;"",IFERROR(INDEX(Overrides!$F$292:$L$531,MATCH($A91&amp;$G91,Overrides!$C$292:$C$531,0),4),""),ROUND(S91*Setup!E$78*VLOOKUP($F91,Setup!$A$52:$C$55,3,FALSE()),0))</f>
        <v>0</v>
      </c>
      <c r="AB91" s="233">
        <f>IF(IFERROR(INDEX(Overrides!$F$292:$L$531,MATCH($A91&amp;$G91,Overrides!$C$292:$C$531,0),5),"")&lt;&gt;"",IFERROR(INDEX(Overrides!$F$292:$L$531,MATCH($A91&amp;$G91,Overrides!$C$292:$C$531,0),5),""),ROUND(T91*Setup!F$78*VLOOKUP($F91,Setup!$A$52:$C$55,3,FALSE()),0))</f>
        <v>0</v>
      </c>
      <c r="AC91" s="233">
        <f>IF(IFERROR(INDEX(Overrides!$F$292:$L$531,MATCH($A91&amp;$G91,Overrides!$C$292:$C$531,0),6),"")&lt;&gt;"",IFERROR(INDEX(Overrides!$F$292:$L$531,MATCH($A91&amp;$G91,Overrides!$C$292:$C$531,0),6),""),ROUND(U91*Setup!G$78*VLOOKUP($F91,Setup!$A$52:$C$55,3,FALSE()),0))</f>
        <v>0</v>
      </c>
      <c r="AD91" s="233">
        <f>IF(IFERROR(INDEX(Overrides!$F$292:$L$531,MATCH($A91&amp;$G91,Overrides!$C$292:$C$531,0),7),"")&lt;&gt;"",IFERROR(INDEX(Overrides!$F$292:$L$531,MATCH($A91&amp;$G91,Overrides!$C$292:$C$531,0),7),""),ROUND(V91*Setup!H$78*VLOOKUP($F91,Setup!$A$52:$C$55,3,FALSE()),0))</f>
        <v>0</v>
      </c>
      <c r="AE91" s="233">
        <f t="shared" si="84"/>
        <v>0</v>
      </c>
      <c r="AF91" s="233">
        <f t="shared" si="85"/>
        <v>68</v>
      </c>
      <c r="AG91" s="233">
        <f t="shared" si="86"/>
        <v>422</v>
      </c>
      <c r="AH91" s="233">
        <f t="shared" si="87"/>
        <v>70</v>
      </c>
      <c r="AI91" s="233">
        <f t="shared" si="88"/>
        <v>658</v>
      </c>
      <c r="AJ91" s="233">
        <f t="shared" si="89"/>
        <v>1120</v>
      </c>
      <c r="AK91" s="233">
        <f t="shared" si="90"/>
        <v>746</v>
      </c>
      <c r="AL91" s="233">
        <f t="shared" si="91"/>
        <v>922</v>
      </c>
      <c r="AM91" s="233">
        <f t="shared" si="92"/>
        <v>3084</v>
      </c>
      <c r="AN91" s="234">
        <f t="shared" si="109"/>
        <v>0</v>
      </c>
      <c r="AO91" s="234">
        <f t="shared" si="110"/>
        <v>0</v>
      </c>
      <c r="AP91" s="234">
        <f t="shared" si="111"/>
        <v>0</v>
      </c>
      <c r="AQ91" s="234">
        <f t="shared" si="112"/>
        <v>0</v>
      </c>
      <c r="AR91" s="234">
        <f t="shared" si="113"/>
        <v>0</v>
      </c>
      <c r="AS91" s="234">
        <f t="shared" si="114"/>
        <v>0</v>
      </c>
      <c r="AT91" s="234">
        <f t="shared" si="115"/>
        <v>0</v>
      </c>
      <c r="AU91" s="234">
        <f t="shared" si="93"/>
        <v>0</v>
      </c>
      <c r="AV91" s="167" t="str">
        <f>Setup!I11</f>
        <v>Yes</v>
      </c>
      <c r="AW91" s="167" t="str">
        <f>Setup!J11</f>
        <v>Yes</v>
      </c>
    </row>
    <row r="92" spans="1:49" ht="15" customHeight="1" x14ac:dyDescent="0.3">
      <c r="A92" s="235">
        <f>Setup!A11</f>
        <v>9</v>
      </c>
      <c r="B92" s="236">
        <f>Setup!B11</f>
        <v>46214</v>
      </c>
      <c r="C92" s="235" t="str">
        <f>Setup!C11</f>
        <v>Saturday</v>
      </c>
      <c r="D92" s="235" t="str">
        <f>Setup!D11</f>
        <v>Richmond Kickers</v>
      </c>
      <c r="E92" s="237">
        <f>Setup!E11</f>
        <v>0.79166666666666696</v>
      </c>
      <c r="F92" s="235" t="str">
        <f>Setup!F11</f>
        <v>B</v>
      </c>
      <c r="G92" s="238" t="s">
        <v>151</v>
      </c>
      <c r="H92" s="235" t="str">
        <f>Setup!H11</f>
        <v>Yes</v>
      </c>
      <c r="I92" s="235" t="s">
        <v>39</v>
      </c>
      <c r="J92" s="235" t="s">
        <v>39</v>
      </c>
      <c r="K92" s="235" t="s">
        <v>39</v>
      </c>
      <c r="L92" s="235" t="s">
        <v>39</v>
      </c>
      <c r="M92" s="235" t="s">
        <v>39</v>
      </c>
      <c r="N92" s="235" t="s">
        <v>39</v>
      </c>
      <c r="O92" s="235" t="s">
        <v>39</v>
      </c>
      <c r="P92" s="239">
        <f t="shared" ref="P92:W92" si="116">P83</f>
        <v>68</v>
      </c>
      <c r="Q92" s="239">
        <f t="shared" si="116"/>
        <v>422</v>
      </c>
      <c r="R92" s="239">
        <f t="shared" si="116"/>
        <v>70</v>
      </c>
      <c r="S92" s="239">
        <f t="shared" si="116"/>
        <v>658</v>
      </c>
      <c r="T92" s="239">
        <f t="shared" si="116"/>
        <v>1120</v>
      </c>
      <c r="U92" s="239">
        <f t="shared" si="116"/>
        <v>746</v>
      </c>
      <c r="V92" s="239">
        <f t="shared" si="116"/>
        <v>922</v>
      </c>
      <c r="W92" s="239">
        <f t="shared" si="116"/>
        <v>4006</v>
      </c>
      <c r="X92" s="239">
        <f t="shared" ref="X92:AD92" si="117">SUM(X83:X91)</f>
        <v>68</v>
      </c>
      <c r="Y92" s="239">
        <f t="shared" si="117"/>
        <v>375</v>
      </c>
      <c r="Z92" s="239">
        <f t="shared" si="117"/>
        <v>70</v>
      </c>
      <c r="AA92" s="239">
        <f t="shared" si="117"/>
        <v>580</v>
      </c>
      <c r="AB92" s="239">
        <f t="shared" si="117"/>
        <v>995</v>
      </c>
      <c r="AC92" s="239">
        <f t="shared" si="117"/>
        <v>651</v>
      </c>
      <c r="AD92" s="239">
        <f t="shared" si="117"/>
        <v>811</v>
      </c>
      <c r="AE92" s="239">
        <f t="shared" si="84"/>
        <v>3550</v>
      </c>
      <c r="AF92" s="239">
        <f t="shared" si="85"/>
        <v>0</v>
      </c>
      <c r="AG92" s="239">
        <f t="shared" si="86"/>
        <v>47</v>
      </c>
      <c r="AH92" s="239">
        <f t="shared" si="87"/>
        <v>0</v>
      </c>
      <c r="AI92" s="239">
        <f t="shared" si="88"/>
        <v>78</v>
      </c>
      <c r="AJ92" s="239">
        <f t="shared" si="89"/>
        <v>125</v>
      </c>
      <c r="AK92" s="239">
        <f t="shared" si="90"/>
        <v>95</v>
      </c>
      <c r="AL92" s="239">
        <f t="shared" si="91"/>
        <v>111</v>
      </c>
      <c r="AM92" s="239">
        <f t="shared" si="92"/>
        <v>3895</v>
      </c>
      <c r="AN92" s="240">
        <f t="shared" ref="AN92:AT92" si="118">SUM(AN83:AN91)</f>
        <v>4420</v>
      </c>
      <c r="AO92" s="240">
        <f t="shared" si="118"/>
        <v>24688</v>
      </c>
      <c r="AP92" s="240">
        <f t="shared" si="118"/>
        <v>3430</v>
      </c>
      <c r="AQ92" s="240">
        <f t="shared" si="118"/>
        <v>26862</v>
      </c>
      <c r="AR92" s="240">
        <f t="shared" si="118"/>
        <v>26556</v>
      </c>
      <c r="AS92" s="240">
        <f t="shared" si="118"/>
        <v>11636</v>
      </c>
      <c r="AT92" s="240">
        <f t="shared" si="118"/>
        <v>11260</v>
      </c>
      <c r="AU92" s="240">
        <f t="shared" si="93"/>
        <v>108852</v>
      </c>
      <c r="AV92" s="235" t="str">
        <f>Setup!I11</f>
        <v>Yes</v>
      </c>
      <c r="AW92" s="235" t="str">
        <f>Setup!J11</f>
        <v>Yes</v>
      </c>
    </row>
    <row r="93" spans="1:49" ht="15" customHeight="1" x14ac:dyDescent="0.3">
      <c r="A93" s="167">
        <f>Setup!A12</f>
        <v>10</v>
      </c>
      <c r="B93" s="230">
        <f>Setup!B12</f>
        <v>46232</v>
      </c>
      <c r="C93" s="167" t="str">
        <f>Setup!C12</f>
        <v>Wednesday</v>
      </c>
      <c r="D93" s="167" t="str">
        <f>Setup!D12</f>
        <v>Athletic Club Boise</v>
      </c>
      <c r="E93" s="231">
        <f>Setup!E12</f>
        <v>0.79166666666666696</v>
      </c>
      <c r="F93" s="167" t="str">
        <f>Setup!F12</f>
        <v>C</v>
      </c>
      <c r="G93" s="167" t="s">
        <v>110</v>
      </c>
      <c r="H93" s="167" t="str">
        <f>Setup!H12</f>
        <v>Yes</v>
      </c>
      <c r="I93" s="232">
        <f>IF(IFERROR(INDEX(Overrides!$F$49:$L$288,MATCH($A93&amp;$G93,Overrides!$C$49:$C$288,0),1),"")&lt;&gt;"",IFERROR(INDEX(Overrides!$F$49:$L$288,MATCH($A93&amp;$G93,Overrides!$C$49:$C$288,0),1),""),IF(IFERROR(INDEX(Overrides!$D$6:$J$45,MATCH($F93&amp;$G93,Overrides!$C$6:$C$45,0),1),"")&lt;&gt;"",IFERROR(INDEX(Overrides!$D$6:$J$45,MATCH($F93&amp;$G93,Overrides!$C$6:$C$45,0),1),""),MROUND(VLOOKUP("P1+",Setup!$A$30:$B$36,2,FALSE())*VLOOKUP($G93,Setup!$A$40:$B$48,2,FALSE()),0.5)))</f>
        <v>65</v>
      </c>
      <c r="J93" s="232">
        <f>IF(IFERROR(INDEX(Overrides!$F$49:$L$288,MATCH($A93&amp;$G93,Overrides!$C$49:$C$288,0),2),"")&lt;&gt;"",IFERROR(INDEX(Overrides!$F$49:$L$288,MATCH($A93&amp;$G93,Overrides!$C$49:$C$288,0),2),""),IF(IFERROR(INDEX(Overrides!$D$6:$J$45,MATCH($F93&amp;$G93,Overrides!$C$6:$C$45,0),2),"")&lt;&gt;"",IFERROR(INDEX(Overrides!$D$6:$J$45,MATCH($F93&amp;$G93,Overrides!$C$6:$C$45,0),2),""),MROUND(VLOOKUP("P1",Setup!$A$30:$B$36,2,FALSE())*VLOOKUP($G93,Setup!$A$40:$B$48,2,FALSE()),0.5)))</f>
        <v>55</v>
      </c>
      <c r="K93" s="232">
        <f>IF(IFERROR(INDEX(Overrides!$F$49:$L$288,MATCH($A93&amp;$G93,Overrides!$C$49:$C$288,0),3),"")&lt;&gt;"",IFERROR(INDEX(Overrides!$F$49:$L$288,MATCH($A93&amp;$G93,Overrides!$C$49:$C$288,0),3),""),IF(IFERROR(INDEX(Overrides!$D$6:$J$45,MATCH($F93&amp;$G93,Overrides!$C$6:$C$45,0),3),"")&lt;&gt;"",IFERROR(INDEX(Overrides!$D$6:$J$45,MATCH($F93&amp;$G93,Overrides!$C$6:$C$45,0),3),""),MROUND(VLOOKUP("P2+",Setup!$A$30:$B$36,2,FALSE())*VLOOKUP($G93,Setup!$A$40:$B$48,2,FALSE()),0.5)))</f>
        <v>49</v>
      </c>
      <c r="L93" s="232">
        <f>IF(IFERROR(INDEX(Overrides!$F$49:$L$288,MATCH($A93&amp;$G93,Overrides!$C$49:$C$288,0),4),"")&lt;&gt;"",IFERROR(INDEX(Overrides!$F$49:$L$288,MATCH($A93&amp;$G93,Overrides!$C$49:$C$288,0),4),""),IF(IFERROR(INDEX(Overrides!$D$6:$J$45,MATCH($F93&amp;$G93,Overrides!$C$6:$C$45,0),4),"")&lt;&gt;"",IFERROR(INDEX(Overrides!$D$6:$J$45,MATCH($F93&amp;$G93,Overrides!$C$6:$C$45,0),4),""),MROUND(VLOOKUP("P2",Setup!$A$30:$B$36,2,FALSE())*VLOOKUP($G93,Setup!$A$40:$B$48,2,FALSE()),0.5)))</f>
        <v>39</v>
      </c>
      <c r="M93" s="232">
        <f>IF(IFERROR(INDEX(Overrides!$F$49:$L$288,MATCH($A93&amp;$G93,Overrides!$C$49:$C$288,0),5),"")&lt;&gt;"",IFERROR(INDEX(Overrides!$F$49:$L$288,MATCH($A93&amp;$G93,Overrides!$C$49:$C$288,0),5),""),IF(IFERROR(INDEX(Overrides!$D$6:$J$45,MATCH($F93&amp;$G93,Overrides!$C$6:$C$45,0),5),"")&lt;&gt;"",IFERROR(INDEX(Overrides!$D$6:$J$45,MATCH($F93&amp;$G93,Overrides!$C$6:$C$45,0),5),""),MROUND(VLOOKUP("P3",Setup!$A$30:$B$36,2,FALSE())*VLOOKUP($G93,Setup!$A$40:$B$48,2,FALSE()),0.5)))</f>
        <v>23</v>
      </c>
      <c r="N93" s="232">
        <f>IF(IFERROR(INDEX(Overrides!$F$49:$L$288,MATCH($A93&amp;$G93,Overrides!$C$49:$C$288,0),6),"")&lt;&gt;"",IFERROR(INDEX(Overrides!$F$49:$L$288,MATCH($A93&amp;$G93,Overrides!$C$49:$C$288,0),6),""),IF(IFERROR(INDEX(Overrides!$D$6:$J$45,MATCH($F93&amp;$G93,Overrides!$C$6:$C$45,0),6),"")&lt;&gt;"",IFERROR(INDEX(Overrides!$D$6:$J$45,MATCH($F93&amp;$G93,Overrides!$C$6:$C$45,0),6),""),MROUND(VLOOKUP("P4",Setup!$A$30:$B$36,2,FALSE())*VLOOKUP($G93,Setup!$A$40:$B$48,2,FALSE()),0.5)))</f>
        <v>15</v>
      </c>
      <c r="O93" s="232">
        <f>IF(IFERROR(INDEX(Overrides!$F$49:$L$288,MATCH($A93&amp;$G93,Overrides!$C$49:$C$288,0),7),"")&lt;&gt;"",IFERROR(INDEX(Overrides!$F$49:$L$288,MATCH($A93&amp;$G93,Overrides!$C$49:$C$288,0),7),""),IF(IFERROR(INDEX(Overrides!$D$6:$J$45,MATCH($F93&amp;$G93,Overrides!$C$6:$C$45,0),7),"")&lt;&gt;"",IFERROR(INDEX(Overrides!$D$6:$J$45,MATCH($F93&amp;$G93,Overrides!$C$6:$C$45,0),7),""),MROUND(VLOOKUP("P5",Setup!$A$30:$B$36,2,FALSE())*VLOOKUP($G93,Setup!$A$40:$B$48,2,FALSE()),0.5)))</f>
        <v>12</v>
      </c>
      <c r="P93" s="233">
        <f>SUMIFS(Inventory!$F$2:$F$38,Inventory!$I$2:$I$38,"P1+",Inventory!$E$2:$E$38,"&lt;&gt;West")+IF(UPPER($H93)="YES",SUMIFS(Inventory!$F$2:$F$38,Inventory!$I$2:$I$38,"P1+",Inventory!$E$2:$E$38,"West"),0)</f>
        <v>68</v>
      </c>
      <c r="Q93" s="233">
        <f>SUMIFS(Inventory!$F$2:$F$38,Inventory!$I$2:$I$38,"P1",Inventory!$E$2:$E$38,"&lt;&gt;West")+IF(UPPER($H93)="YES",SUMIFS(Inventory!$F$2:$F$38,Inventory!$I$2:$I$38,"P1",Inventory!$E$2:$E$38,"West"),0)</f>
        <v>422</v>
      </c>
      <c r="R93" s="233">
        <f>SUMIFS(Inventory!$F$2:$F$38,Inventory!$I$2:$I$38,"P2+",Inventory!$E$2:$E$38,"&lt;&gt;West")+IF(UPPER($H93)="YES",SUMIFS(Inventory!$F$2:$F$38,Inventory!$I$2:$I$38,"P2+",Inventory!$E$2:$E$38,"West"),0)</f>
        <v>70</v>
      </c>
      <c r="S93" s="233">
        <f>SUMIFS(Inventory!$F$2:$F$38,Inventory!$I$2:$I$38,"P2",Inventory!$E$2:$E$38,"&lt;&gt;West")+IF(UPPER($H93)="YES",SUMIFS(Inventory!$F$2:$F$38,Inventory!$I$2:$I$38,"P2",Inventory!$E$2:$E$38,"West"),0)</f>
        <v>658</v>
      </c>
      <c r="T93" s="233">
        <f>SUMIFS(Inventory!$F$2:$F$38,Inventory!$I$2:$I$38,"P3",Inventory!$E$2:$E$38,"&lt;&gt;West")+IF(UPPER($H93)="YES",SUMIFS(Inventory!$F$2:$F$38,Inventory!$I$2:$I$38,"P3",Inventory!$E$2:$E$38,"West"),0)</f>
        <v>1120</v>
      </c>
      <c r="U93" s="233">
        <f>SUMIFS(Inventory!$F$2:$F$38,Inventory!$I$2:$I$38,"P4",Inventory!$E$2:$E$38,"&lt;&gt;West")+IF(UPPER($H93)="YES",SUMIFS(Inventory!$F$2:$F$38,Inventory!$I$2:$I$38,"P4",Inventory!$E$2:$E$38,"West"),0)</f>
        <v>746</v>
      </c>
      <c r="V93" s="233">
        <f>SUMIFS(Inventory!$F$2:$F$38,Inventory!$I$2:$I$38,"P5",Inventory!$E$2:$E$38,"&lt;&gt;West")+IF(UPPER($H93)="YES",SUMIFS(Inventory!$F$2:$F$38,Inventory!$I$2:$I$38,"P5",Inventory!$E$2:$E$38,"West"),0)</f>
        <v>922</v>
      </c>
      <c r="W93" s="233">
        <f t="shared" ref="W93:W101" si="119">SUM(P93:V93)</f>
        <v>4006</v>
      </c>
      <c r="X93" s="233">
        <f>IF(IFERROR(INDEX(Overrides!$F$292:$L$531,MATCH($A93&amp;$G93,Overrides!$C$292:$C$531,0),1),"")&lt;&gt;"",IFERROR(INDEX(Overrides!$F$292:$L$531,MATCH($A93&amp;$G93,Overrides!$C$292:$C$531,0),1),""),ROUND(P93*Setup!B$70,0))</f>
        <v>68</v>
      </c>
      <c r="Y93" s="233">
        <f>IF(IFERROR(INDEX(Overrides!$F$292:$L$531,MATCH($A93&amp;$G93,Overrides!$C$292:$C$531,0),2),"")&lt;&gt;"",IFERROR(INDEX(Overrides!$F$292:$L$531,MATCH($A93&amp;$G93,Overrides!$C$292:$C$531,0),2),""),ROUND(Q93*Setup!C$70,0))</f>
        <v>106</v>
      </c>
      <c r="Z93" s="233">
        <f>IF(IFERROR(INDEX(Overrides!$F$292:$L$531,MATCH($A93&amp;$G93,Overrides!$C$292:$C$531,0),3),"")&lt;&gt;"",IFERROR(INDEX(Overrides!$F$292:$L$531,MATCH($A93&amp;$G93,Overrides!$C$292:$C$531,0),3),""),ROUND(R93*Setup!D$70,0))</f>
        <v>70</v>
      </c>
      <c r="AA93" s="233">
        <f>IF(IFERROR(INDEX(Overrides!$F$292:$L$531,MATCH($A93&amp;$G93,Overrides!$C$292:$C$531,0),4),"")&lt;&gt;"",IFERROR(INDEX(Overrides!$F$292:$L$531,MATCH($A93&amp;$G93,Overrides!$C$292:$C$531,0),4),""),ROUND(S93*Setup!E$70,0))</f>
        <v>132</v>
      </c>
      <c r="AB93" s="233">
        <f>IF(IFERROR(INDEX(Overrides!$F$292:$L$531,MATCH($A93&amp;$G93,Overrides!$C$292:$C$531,0),5),"")&lt;&gt;"",IFERROR(INDEX(Overrides!$F$292:$L$531,MATCH($A93&amp;$G93,Overrides!$C$292:$C$531,0),5),""),ROUND(T93*Setup!F$70,0))</f>
        <v>280</v>
      </c>
      <c r="AC93" s="233">
        <f>IF(IFERROR(INDEX(Overrides!$F$292:$L$531,MATCH($A93&amp;$G93,Overrides!$C$292:$C$531,0),6),"")&lt;&gt;"",IFERROR(INDEX(Overrides!$F$292:$L$531,MATCH($A93&amp;$G93,Overrides!$C$292:$C$531,0),6),""),ROUND(U93*Setup!G$70,0))</f>
        <v>112</v>
      </c>
      <c r="AD93" s="233">
        <f>IF(IFERROR(INDEX(Overrides!$F$292:$L$531,MATCH($A93&amp;$G93,Overrides!$C$292:$C$531,0),7),"")&lt;&gt;"",IFERROR(INDEX(Overrides!$F$292:$L$531,MATCH($A93&amp;$G93,Overrides!$C$292:$C$531,0),7),""),ROUND(V93*Setup!H$70,0))</f>
        <v>184</v>
      </c>
      <c r="AE93" s="233">
        <f t="shared" si="84"/>
        <v>952</v>
      </c>
      <c r="AF93" s="233">
        <f t="shared" si="85"/>
        <v>0</v>
      </c>
      <c r="AG93" s="233">
        <f t="shared" si="86"/>
        <v>316</v>
      </c>
      <c r="AH93" s="233">
        <f t="shared" si="87"/>
        <v>0</v>
      </c>
      <c r="AI93" s="233">
        <f t="shared" si="88"/>
        <v>526</v>
      </c>
      <c r="AJ93" s="233">
        <f t="shared" si="89"/>
        <v>840</v>
      </c>
      <c r="AK93" s="233">
        <f t="shared" si="90"/>
        <v>634</v>
      </c>
      <c r="AL93" s="233">
        <f t="shared" si="91"/>
        <v>738</v>
      </c>
      <c r="AM93" s="233">
        <f t="shared" si="92"/>
        <v>3268</v>
      </c>
      <c r="AN93" s="234">
        <f t="shared" ref="AN93:AN101" si="120">I93*X93</f>
        <v>4420</v>
      </c>
      <c r="AO93" s="234">
        <f t="shared" ref="AO93:AO101" si="121">J93*Y93</f>
        <v>5830</v>
      </c>
      <c r="AP93" s="234">
        <f t="shared" ref="AP93:AP101" si="122">K93*Z93</f>
        <v>3430</v>
      </c>
      <c r="AQ93" s="234">
        <f t="shared" ref="AQ93:AQ101" si="123">L93*AA93</f>
        <v>5148</v>
      </c>
      <c r="AR93" s="234">
        <f t="shared" ref="AR93:AR101" si="124">M93*AB93</f>
        <v>6440</v>
      </c>
      <c r="AS93" s="234">
        <f t="shared" ref="AS93:AS101" si="125">N93*AC93</f>
        <v>1680</v>
      </c>
      <c r="AT93" s="234">
        <f t="shared" ref="AT93:AT101" si="126">O93*AD93</f>
        <v>2208</v>
      </c>
      <c r="AU93" s="234">
        <f t="shared" si="93"/>
        <v>29156</v>
      </c>
      <c r="AV93" s="167" t="str">
        <f>Setup!I12</f>
        <v>Yes</v>
      </c>
      <c r="AW93" s="167" t="str">
        <f>Setup!J12</f>
        <v>Yes</v>
      </c>
    </row>
    <row r="94" spans="1:49" ht="15" customHeight="1" x14ac:dyDescent="0.3">
      <c r="A94" s="167">
        <f>Setup!A12</f>
        <v>10</v>
      </c>
      <c r="B94" s="230">
        <f>Setup!B12</f>
        <v>46232</v>
      </c>
      <c r="C94" s="167" t="str">
        <f>Setup!C12</f>
        <v>Wednesday</v>
      </c>
      <c r="D94" s="167" t="str">
        <f>Setup!D12</f>
        <v>Athletic Club Boise</v>
      </c>
      <c r="E94" s="231">
        <f>Setup!E12</f>
        <v>0.79166666666666696</v>
      </c>
      <c r="F94" s="167" t="str">
        <f>Setup!F12</f>
        <v>C</v>
      </c>
      <c r="G94" s="167" t="s">
        <v>47</v>
      </c>
      <c r="H94" s="167" t="str">
        <f>Setup!H12</f>
        <v>Yes</v>
      </c>
      <c r="I94" s="232">
        <f>IF(IFERROR(INDEX(Overrides!$F$49:$L$288,MATCH($A94&amp;$G94,Overrides!$C$49:$C$288,0),1),"")&lt;&gt;"",IFERROR(INDEX(Overrides!$F$49:$L$288,MATCH($A94&amp;$G94,Overrides!$C$49:$C$288,0),1),""),IF(IFERROR(INDEX(Overrides!$D$6:$J$45,MATCH($F94&amp;$G94,Overrides!$C$6:$C$45,0),1),"")&lt;&gt;"",IFERROR(INDEX(Overrides!$D$6:$J$45,MATCH($F94&amp;$G94,Overrides!$C$6:$C$45,0),1),""),MROUND(VLOOKUP("P1+",Setup!$A$30:$B$36,2,FALSE())*VLOOKUP($G94,Setup!$A$40:$B$48,2,FALSE())*VLOOKUP($F94,Setup!$A$52:$B$55,2,FALSE()),0.5)))</f>
        <v>60</v>
      </c>
      <c r="J94" s="232">
        <f>IF(IFERROR(INDEX(Overrides!$F$49:$L$288,MATCH($A94&amp;$G94,Overrides!$C$49:$C$288,0),2),"")&lt;&gt;"",IFERROR(INDEX(Overrides!$F$49:$L$288,MATCH($A94&amp;$G94,Overrides!$C$49:$C$288,0),2),""),IF(IFERROR(INDEX(Overrides!$D$6:$J$45,MATCH($F94&amp;$G94,Overrides!$C$6:$C$45,0),2),"")&lt;&gt;"",IFERROR(INDEX(Overrides!$D$6:$J$45,MATCH($F94&amp;$G94,Overrides!$C$6:$C$45,0),2),""),MROUND(VLOOKUP("P1",Setup!$A$30:$B$36,2,FALSE())*VLOOKUP($G94,Setup!$A$40:$B$48,2,FALSE())*VLOOKUP($F94,Setup!$A$52:$B$55,2,FALSE()),0.5)))</f>
        <v>50.5</v>
      </c>
      <c r="K94" s="232">
        <f>IF(IFERROR(INDEX(Overrides!$F$49:$L$288,MATCH($A94&amp;$G94,Overrides!$C$49:$C$288,0),3),"")&lt;&gt;"",IFERROR(INDEX(Overrides!$F$49:$L$288,MATCH($A94&amp;$G94,Overrides!$C$49:$C$288,0),3),""),IF(IFERROR(INDEX(Overrides!$D$6:$J$45,MATCH($F94&amp;$G94,Overrides!$C$6:$C$45,0),3),"")&lt;&gt;"",IFERROR(INDEX(Overrides!$D$6:$J$45,MATCH($F94&amp;$G94,Overrides!$C$6:$C$45,0),3),""),MROUND(VLOOKUP("P2+",Setup!$A$30:$B$36,2,FALSE())*VLOOKUP($G94,Setup!$A$40:$B$48,2,FALSE())*VLOOKUP($F94,Setup!$A$52:$B$55,2,FALSE()),0.5)))</f>
        <v>45</v>
      </c>
      <c r="L94" s="232">
        <f>IF(IFERROR(INDEX(Overrides!$F$49:$L$288,MATCH($A94&amp;$G94,Overrides!$C$49:$C$288,0),4),"")&lt;&gt;"",IFERROR(INDEX(Overrides!$F$49:$L$288,MATCH($A94&amp;$G94,Overrides!$C$49:$C$288,0),4),""),IF(IFERROR(INDEX(Overrides!$D$6:$J$45,MATCH($F94&amp;$G94,Overrides!$C$6:$C$45,0),4),"")&lt;&gt;"",IFERROR(INDEX(Overrides!$D$6:$J$45,MATCH($F94&amp;$G94,Overrides!$C$6:$C$45,0),4),""),MROUND(VLOOKUP("P2",Setup!$A$30:$B$36,2,FALSE())*VLOOKUP($G94,Setup!$A$40:$B$48,2,FALSE())*VLOOKUP($F94,Setup!$A$52:$B$55,2,FALSE()),0.5)))</f>
        <v>36</v>
      </c>
      <c r="M94" s="232">
        <f>IF(IFERROR(INDEX(Overrides!$F$49:$L$288,MATCH($A94&amp;$G94,Overrides!$C$49:$C$288,0),5),"")&lt;&gt;"",IFERROR(INDEX(Overrides!$F$49:$L$288,MATCH($A94&amp;$G94,Overrides!$C$49:$C$288,0),5),""),IF(IFERROR(INDEX(Overrides!$D$6:$J$45,MATCH($F94&amp;$G94,Overrides!$C$6:$C$45,0),5),"")&lt;&gt;"",IFERROR(INDEX(Overrides!$D$6:$J$45,MATCH($F94&amp;$G94,Overrides!$C$6:$C$45,0),5),""),MROUND(VLOOKUP("P3",Setup!$A$30:$B$36,2,FALSE())*VLOOKUP($G94,Setup!$A$40:$B$48,2,FALSE())*VLOOKUP($F94,Setup!$A$52:$B$55,2,FALSE()),0.5)))</f>
        <v>21</v>
      </c>
      <c r="N94" s="232">
        <f>IF(IFERROR(INDEX(Overrides!$F$49:$L$288,MATCH($A94&amp;$G94,Overrides!$C$49:$C$288,0),6),"")&lt;&gt;"",IFERROR(INDEX(Overrides!$F$49:$L$288,MATCH($A94&amp;$G94,Overrides!$C$49:$C$288,0),6),""),IF(IFERROR(INDEX(Overrides!$D$6:$J$45,MATCH($F94&amp;$G94,Overrides!$C$6:$C$45,0),6),"")&lt;&gt;"",IFERROR(INDEX(Overrides!$D$6:$J$45,MATCH($F94&amp;$G94,Overrides!$C$6:$C$45,0),6),""),MROUND(VLOOKUP("P4",Setup!$A$30:$B$36,2,FALSE())*VLOOKUP($G94,Setup!$A$40:$B$48,2,FALSE())*VLOOKUP($F94,Setup!$A$52:$B$55,2,FALSE()),0.5)))</f>
        <v>14</v>
      </c>
      <c r="O94" s="232">
        <f>IF(IFERROR(INDEX(Overrides!$F$49:$L$288,MATCH($A94&amp;$G94,Overrides!$C$49:$C$288,0),7),"")&lt;&gt;"",IFERROR(INDEX(Overrides!$F$49:$L$288,MATCH($A94&amp;$G94,Overrides!$C$49:$C$288,0),7),""),IF(IFERROR(INDEX(Overrides!$D$6:$J$45,MATCH($F94&amp;$G94,Overrides!$C$6:$C$45,0),7),"")&lt;&gt;"",IFERROR(INDEX(Overrides!$D$6:$J$45,MATCH($F94&amp;$G94,Overrides!$C$6:$C$45,0),7),""),MROUND(VLOOKUP("P5",Setup!$A$30:$B$36,2,FALSE())*VLOOKUP($G94,Setup!$A$40:$B$48,2,FALSE())*VLOOKUP($F94,Setup!$A$52:$B$55,2,FALSE()),0.5)))</f>
        <v>11</v>
      </c>
      <c r="P94" s="233">
        <f>SUMIFS(Inventory!$F$2:$F$38,Inventory!$I$2:$I$38,"P1+",Inventory!$E$2:$E$38,"&lt;&gt;West")+IF(UPPER($H94)="YES",SUMIFS(Inventory!$F$2:$F$38,Inventory!$I$2:$I$38,"P1+",Inventory!$E$2:$E$38,"West"),0)</f>
        <v>68</v>
      </c>
      <c r="Q94" s="233">
        <f>SUMIFS(Inventory!$F$2:$F$38,Inventory!$I$2:$I$38,"P1",Inventory!$E$2:$E$38,"&lt;&gt;West")+IF(UPPER($H94)="YES",SUMIFS(Inventory!$F$2:$F$38,Inventory!$I$2:$I$38,"P1",Inventory!$E$2:$E$38,"West"),0)</f>
        <v>422</v>
      </c>
      <c r="R94" s="233">
        <f>SUMIFS(Inventory!$F$2:$F$38,Inventory!$I$2:$I$38,"P2+",Inventory!$E$2:$E$38,"&lt;&gt;West")+IF(UPPER($H94)="YES",SUMIFS(Inventory!$F$2:$F$38,Inventory!$I$2:$I$38,"P2+",Inventory!$E$2:$E$38,"West"),0)</f>
        <v>70</v>
      </c>
      <c r="S94" s="233">
        <f>SUMIFS(Inventory!$F$2:$F$38,Inventory!$I$2:$I$38,"P2",Inventory!$E$2:$E$38,"&lt;&gt;West")+IF(UPPER($H94)="YES",SUMIFS(Inventory!$F$2:$F$38,Inventory!$I$2:$I$38,"P2",Inventory!$E$2:$E$38,"West"),0)</f>
        <v>658</v>
      </c>
      <c r="T94" s="233">
        <f>SUMIFS(Inventory!$F$2:$F$38,Inventory!$I$2:$I$38,"P3",Inventory!$E$2:$E$38,"&lt;&gt;West")+IF(UPPER($H94)="YES",SUMIFS(Inventory!$F$2:$F$38,Inventory!$I$2:$I$38,"P3",Inventory!$E$2:$E$38,"West"),0)</f>
        <v>1120</v>
      </c>
      <c r="U94" s="233">
        <f>SUMIFS(Inventory!$F$2:$F$38,Inventory!$I$2:$I$38,"P4",Inventory!$E$2:$E$38,"&lt;&gt;West")+IF(UPPER($H94)="YES",SUMIFS(Inventory!$F$2:$F$38,Inventory!$I$2:$I$38,"P4",Inventory!$E$2:$E$38,"West"),0)</f>
        <v>746</v>
      </c>
      <c r="V94" s="233">
        <f>SUMIFS(Inventory!$F$2:$F$38,Inventory!$I$2:$I$38,"P5",Inventory!$E$2:$E$38,"&lt;&gt;West")+IF(UPPER($H94)="YES",SUMIFS(Inventory!$F$2:$F$38,Inventory!$I$2:$I$38,"P5",Inventory!$E$2:$E$38,"West"),0)</f>
        <v>922</v>
      </c>
      <c r="W94" s="233">
        <f t="shared" si="119"/>
        <v>4006</v>
      </c>
      <c r="X94" s="233">
        <f>IF(IFERROR(INDEX(Overrides!$F$292:$L$531,MATCH($A94&amp;$G94,Overrides!$C$292:$C$531,0),1),"")&lt;&gt;"",IFERROR(INDEX(Overrides!$F$292:$L$531,MATCH($A94&amp;$G94,Overrides!$C$292:$C$531,0),1),""),ROUND(P94*Setup!B$71*VLOOKUP($F94,Setup!$A$52:$C$55,3,FALSE()),0))</f>
        <v>0</v>
      </c>
      <c r="Y94" s="233">
        <f>IF(IFERROR(INDEX(Overrides!$F$292:$L$531,MATCH($A94&amp;$G94,Overrides!$C$292:$C$531,0),2),"")&lt;&gt;"",IFERROR(INDEX(Overrides!$F$292:$L$531,MATCH($A94&amp;$G94,Overrides!$C$292:$C$531,0),2),""),ROUND(Q94*Setup!C$71*VLOOKUP($F94,Setup!$A$52:$C$55,3,FALSE()),0))</f>
        <v>0</v>
      </c>
      <c r="Z94" s="233">
        <f>IF(IFERROR(INDEX(Overrides!$F$292:$L$531,MATCH($A94&amp;$G94,Overrides!$C$292:$C$531,0),3),"")&lt;&gt;"",IFERROR(INDEX(Overrides!$F$292:$L$531,MATCH($A94&amp;$G94,Overrides!$C$292:$C$531,0),3),""),ROUND(R94*Setup!D$71*VLOOKUP($F94,Setup!$A$52:$C$55,3,FALSE()),0))</f>
        <v>0</v>
      </c>
      <c r="AA94" s="233">
        <f>IF(IFERROR(INDEX(Overrides!$F$292:$L$531,MATCH($A94&amp;$G94,Overrides!$C$292:$C$531,0),4),"")&lt;&gt;"",IFERROR(INDEX(Overrides!$F$292:$L$531,MATCH($A94&amp;$G94,Overrides!$C$292:$C$531,0),4),""),ROUND(S94*Setup!E$71*VLOOKUP($F94,Setup!$A$52:$C$55,3,FALSE()),0))</f>
        <v>64</v>
      </c>
      <c r="AB94" s="233">
        <f>IF(IFERROR(INDEX(Overrides!$F$292:$L$531,MATCH($A94&amp;$G94,Overrides!$C$292:$C$531,0),5),"")&lt;&gt;"",IFERROR(INDEX(Overrides!$F$292:$L$531,MATCH($A94&amp;$G94,Overrides!$C$292:$C$531,0),5),""),ROUND(T94*Setup!F$71*VLOOKUP($F94,Setup!$A$52:$C$55,3,FALSE()),0))</f>
        <v>218</v>
      </c>
      <c r="AC94" s="233">
        <f>IF(IFERROR(INDEX(Overrides!$F$292:$L$531,MATCH($A94&amp;$G94,Overrides!$C$292:$C$531,0),6),"")&lt;&gt;"",IFERROR(INDEX(Overrides!$F$292:$L$531,MATCH($A94&amp;$G94,Overrides!$C$292:$C$531,0),6),""),ROUND(U94*Setup!G$71*VLOOKUP($F94,Setup!$A$52:$C$55,3,FALSE()),0))</f>
        <v>170</v>
      </c>
      <c r="AD94" s="233">
        <f>IF(IFERROR(INDEX(Overrides!$F$292:$L$531,MATCH($A94&amp;$G94,Overrides!$C$292:$C$531,0),7),"")&lt;&gt;"",IFERROR(INDEX(Overrides!$F$292:$L$531,MATCH($A94&amp;$G94,Overrides!$C$292:$C$531,0),7),""),ROUND(V94*Setup!H$71*VLOOKUP($F94,Setup!$A$52:$C$55,3,FALSE()),0))</f>
        <v>300</v>
      </c>
      <c r="AE94" s="233">
        <f t="shared" si="84"/>
        <v>752</v>
      </c>
      <c r="AF94" s="233">
        <f t="shared" si="85"/>
        <v>68</v>
      </c>
      <c r="AG94" s="233">
        <f t="shared" si="86"/>
        <v>422</v>
      </c>
      <c r="AH94" s="233">
        <f t="shared" si="87"/>
        <v>70</v>
      </c>
      <c r="AI94" s="233">
        <f t="shared" si="88"/>
        <v>594</v>
      </c>
      <c r="AJ94" s="233">
        <f t="shared" si="89"/>
        <v>902</v>
      </c>
      <c r="AK94" s="233">
        <f t="shared" si="90"/>
        <v>576</v>
      </c>
      <c r="AL94" s="233">
        <f t="shared" si="91"/>
        <v>622</v>
      </c>
      <c r="AM94" s="233">
        <f t="shared" si="92"/>
        <v>3384</v>
      </c>
      <c r="AN94" s="234">
        <f t="shared" si="120"/>
        <v>0</v>
      </c>
      <c r="AO94" s="234">
        <f t="shared" si="121"/>
        <v>0</v>
      </c>
      <c r="AP94" s="234">
        <f t="shared" si="122"/>
        <v>0</v>
      </c>
      <c r="AQ94" s="234">
        <f t="shared" si="123"/>
        <v>2304</v>
      </c>
      <c r="AR94" s="234">
        <f t="shared" si="124"/>
        <v>4578</v>
      </c>
      <c r="AS94" s="234">
        <f t="shared" si="125"/>
        <v>2380</v>
      </c>
      <c r="AT94" s="234">
        <f t="shared" si="126"/>
        <v>3300</v>
      </c>
      <c r="AU94" s="234">
        <f t="shared" si="93"/>
        <v>12562</v>
      </c>
      <c r="AV94" s="167" t="str">
        <f>Setup!I12</f>
        <v>Yes</v>
      </c>
      <c r="AW94" s="167" t="str">
        <f>Setup!J12</f>
        <v>Yes</v>
      </c>
    </row>
    <row r="95" spans="1:49" ht="15" customHeight="1" x14ac:dyDescent="0.3">
      <c r="A95" s="167">
        <f>Setup!A12</f>
        <v>10</v>
      </c>
      <c r="B95" s="230">
        <f>Setup!B12</f>
        <v>46232</v>
      </c>
      <c r="C95" s="167" t="str">
        <f>Setup!C12</f>
        <v>Wednesday</v>
      </c>
      <c r="D95" s="167" t="str">
        <f>Setup!D12</f>
        <v>Athletic Club Boise</v>
      </c>
      <c r="E95" s="231">
        <f>Setup!E12</f>
        <v>0.79166666666666696</v>
      </c>
      <c r="F95" s="167" t="str">
        <f>Setup!F12</f>
        <v>C</v>
      </c>
      <c r="G95" s="167" t="s">
        <v>113</v>
      </c>
      <c r="H95" s="167" t="str">
        <f>Setup!H12</f>
        <v>Yes</v>
      </c>
      <c r="I95" s="232">
        <f>IF(IFERROR(INDEX(Overrides!$F$49:$L$288,MATCH($A95&amp;$G95,Overrides!$C$49:$C$288,0),1),"")&lt;&gt;"",IFERROR(INDEX(Overrides!$F$49:$L$288,MATCH($A95&amp;$G95,Overrides!$C$49:$C$288,0),1),""),IF(IFERROR(INDEX(Overrides!$D$6:$J$45,MATCH($F95&amp;$G95,Overrides!$C$6:$C$45,0),1),"")&lt;&gt;"",IFERROR(INDEX(Overrides!$D$6:$J$45,MATCH($F95&amp;$G95,Overrides!$C$6:$C$45,0),1),""),MROUND(VLOOKUP("P1+",Setup!$A$30:$B$36,2,FALSE())*VLOOKUP($G95,Setup!$A$40:$B$48,2,FALSE())*VLOOKUP($F95,Setup!$A$52:$B$55,2,FALSE()),0.5)))</f>
        <v>65</v>
      </c>
      <c r="J95" s="232">
        <f>IF(IFERROR(INDEX(Overrides!$F$49:$L$288,MATCH($A95&amp;$G95,Overrides!$C$49:$C$288,0),2),"")&lt;&gt;"",IFERROR(INDEX(Overrides!$F$49:$L$288,MATCH($A95&amp;$G95,Overrides!$C$49:$C$288,0),2),""),IF(IFERROR(INDEX(Overrides!$D$6:$J$45,MATCH($F95&amp;$G95,Overrides!$C$6:$C$45,0),2),"")&lt;&gt;"",IFERROR(INDEX(Overrides!$D$6:$J$45,MATCH($F95&amp;$G95,Overrides!$C$6:$C$45,0),2),""),MROUND(VLOOKUP("P1",Setup!$A$30:$B$36,2,FALSE())*VLOOKUP($G95,Setup!$A$40:$B$48,2,FALSE())*VLOOKUP($F95,Setup!$A$52:$B$55,2,FALSE()),0.5)))</f>
        <v>55</v>
      </c>
      <c r="K95" s="232">
        <f>IF(IFERROR(INDEX(Overrides!$F$49:$L$288,MATCH($A95&amp;$G95,Overrides!$C$49:$C$288,0),3),"")&lt;&gt;"",IFERROR(INDEX(Overrides!$F$49:$L$288,MATCH($A95&amp;$G95,Overrides!$C$49:$C$288,0),3),""),IF(IFERROR(INDEX(Overrides!$D$6:$J$45,MATCH($F95&amp;$G95,Overrides!$C$6:$C$45,0),3),"")&lt;&gt;"",IFERROR(INDEX(Overrides!$D$6:$J$45,MATCH($F95&amp;$G95,Overrides!$C$6:$C$45,0),3),""),MROUND(VLOOKUP("P2+",Setup!$A$30:$B$36,2,FALSE())*VLOOKUP($G95,Setup!$A$40:$B$48,2,FALSE())*VLOOKUP($F95,Setup!$A$52:$B$55,2,FALSE()),0.5)))</f>
        <v>49</v>
      </c>
      <c r="L95" s="232">
        <f>IF(IFERROR(INDEX(Overrides!$F$49:$L$288,MATCH($A95&amp;$G95,Overrides!$C$49:$C$288,0),4),"")&lt;&gt;"",IFERROR(INDEX(Overrides!$F$49:$L$288,MATCH($A95&amp;$G95,Overrides!$C$49:$C$288,0),4),""),IF(IFERROR(INDEX(Overrides!$D$6:$J$45,MATCH($F95&amp;$G95,Overrides!$C$6:$C$45,0),4),"")&lt;&gt;"",IFERROR(INDEX(Overrides!$D$6:$J$45,MATCH($F95&amp;$G95,Overrides!$C$6:$C$45,0),4),""),MROUND(VLOOKUP("P2",Setup!$A$30:$B$36,2,FALSE())*VLOOKUP($G95,Setup!$A$40:$B$48,2,FALSE())*VLOOKUP($F95,Setup!$A$52:$B$55,2,FALSE()),0.5)))</f>
        <v>39</v>
      </c>
      <c r="M95" s="232">
        <f>IF(IFERROR(INDEX(Overrides!$F$49:$L$288,MATCH($A95&amp;$G95,Overrides!$C$49:$C$288,0),5),"")&lt;&gt;"",IFERROR(INDEX(Overrides!$F$49:$L$288,MATCH($A95&amp;$G95,Overrides!$C$49:$C$288,0),5),""),IF(IFERROR(INDEX(Overrides!$D$6:$J$45,MATCH($F95&amp;$G95,Overrides!$C$6:$C$45,0),5),"")&lt;&gt;"",IFERROR(INDEX(Overrides!$D$6:$J$45,MATCH($F95&amp;$G95,Overrides!$C$6:$C$45,0),5),""),MROUND(VLOOKUP("P3",Setup!$A$30:$B$36,2,FALSE())*VLOOKUP($G95,Setup!$A$40:$B$48,2,FALSE())*VLOOKUP($F95,Setup!$A$52:$B$55,2,FALSE()),0.5)))</f>
        <v>23</v>
      </c>
      <c r="N95" s="232">
        <f>IF(IFERROR(INDEX(Overrides!$F$49:$L$288,MATCH($A95&amp;$G95,Overrides!$C$49:$C$288,0),6),"")&lt;&gt;"",IFERROR(INDEX(Overrides!$F$49:$L$288,MATCH($A95&amp;$G95,Overrides!$C$49:$C$288,0),6),""),IF(IFERROR(INDEX(Overrides!$D$6:$J$45,MATCH($F95&amp;$G95,Overrides!$C$6:$C$45,0),6),"")&lt;&gt;"",IFERROR(INDEX(Overrides!$D$6:$J$45,MATCH($F95&amp;$G95,Overrides!$C$6:$C$45,0),6),""),MROUND(VLOOKUP("P4",Setup!$A$30:$B$36,2,FALSE())*VLOOKUP($G95,Setup!$A$40:$B$48,2,FALSE())*VLOOKUP($F95,Setup!$A$52:$B$55,2,FALSE()),0.5)))</f>
        <v>15</v>
      </c>
      <c r="O95" s="232">
        <f>IF(IFERROR(INDEX(Overrides!$F$49:$L$288,MATCH($A95&amp;$G95,Overrides!$C$49:$C$288,0),7),"")&lt;&gt;"",IFERROR(INDEX(Overrides!$F$49:$L$288,MATCH($A95&amp;$G95,Overrides!$C$49:$C$288,0),7),""),IF(IFERROR(INDEX(Overrides!$D$6:$J$45,MATCH($F95&amp;$G95,Overrides!$C$6:$C$45,0),7),"")&lt;&gt;"",IFERROR(INDEX(Overrides!$D$6:$J$45,MATCH($F95&amp;$G95,Overrides!$C$6:$C$45,0),7),""),MROUND(VLOOKUP("P5",Setup!$A$30:$B$36,2,FALSE())*VLOOKUP($G95,Setup!$A$40:$B$48,2,FALSE())*VLOOKUP($F95,Setup!$A$52:$B$55,2,FALSE()),0.5)))</f>
        <v>12</v>
      </c>
      <c r="P95" s="233">
        <f>SUMIFS(Inventory!$F$2:$F$38,Inventory!$I$2:$I$38,"P1+",Inventory!$E$2:$E$38,"&lt;&gt;West")+IF(UPPER($H95)="YES",SUMIFS(Inventory!$F$2:$F$38,Inventory!$I$2:$I$38,"P1+",Inventory!$E$2:$E$38,"West"),0)</f>
        <v>68</v>
      </c>
      <c r="Q95" s="233">
        <f>SUMIFS(Inventory!$F$2:$F$38,Inventory!$I$2:$I$38,"P1",Inventory!$E$2:$E$38,"&lt;&gt;West")+IF(UPPER($H95)="YES",SUMIFS(Inventory!$F$2:$F$38,Inventory!$I$2:$I$38,"P1",Inventory!$E$2:$E$38,"West"),0)</f>
        <v>422</v>
      </c>
      <c r="R95" s="233">
        <f>SUMIFS(Inventory!$F$2:$F$38,Inventory!$I$2:$I$38,"P2+",Inventory!$E$2:$E$38,"&lt;&gt;West")+IF(UPPER($H95)="YES",SUMIFS(Inventory!$F$2:$F$38,Inventory!$I$2:$I$38,"P2+",Inventory!$E$2:$E$38,"West"),0)</f>
        <v>70</v>
      </c>
      <c r="S95" s="233">
        <f>SUMIFS(Inventory!$F$2:$F$38,Inventory!$I$2:$I$38,"P2",Inventory!$E$2:$E$38,"&lt;&gt;West")+IF(UPPER($H95)="YES",SUMIFS(Inventory!$F$2:$F$38,Inventory!$I$2:$I$38,"P2",Inventory!$E$2:$E$38,"West"),0)</f>
        <v>658</v>
      </c>
      <c r="T95" s="233">
        <f>SUMIFS(Inventory!$F$2:$F$38,Inventory!$I$2:$I$38,"P3",Inventory!$E$2:$E$38,"&lt;&gt;West")+IF(UPPER($H95)="YES",SUMIFS(Inventory!$F$2:$F$38,Inventory!$I$2:$I$38,"P3",Inventory!$E$2:$E$38,"West"),0)</f>
        <v>1120</v>
      </c>
      <c r="U95" s="233">
        <f>SUMIFS(Inventory!$F$2:$F$38,Inventory!$I$2:$I$38,"P4",Inventory!$E$2:$E$38,"&lt;&gt;West")+IF(UPPER($H95)="YES",SUMIFS(Inventory!$F$2:$F$38,Inventory!$I$2:$I$38,"P4",Inventory!$E$2:$E$38,"West"),0)</f>
        <v>746</v>
      </c>
      <c r="V95" s="233">
        <f>SUMIFS(Inventory!$F$2:$F$38,Inventory!$I$2:$I$38,"P5",Inventory!$E$2:$E$38,"&lt;&gt;West")+IF(UPPER($H95)="YES",SUMIFS(Inventory!$F$2:$F$38,Inventory!$I$2:$I$38,"P5",Inventory!$E$2:$E$38,"West"),0)</f>
        <v>922</v>
      </c>
      <c r="W95" s="233">
        <f t="shared" si="119"/>
        <v>4006</v>
      </c>
      <c r="X95" s="233">
        <f>IF(IFERROR(INDEX(Overrides!$F$292:$L$531,MATCH($A95&amp;$G95,Overrides!$C$292:$C$531,0),1),"")&lt;&gt;"",IFERROR(INDEX(Overrides!$F$292:$L$531,MATCH($A95&amp;$G95,Overrides!$C$292:$C$531,0),1),""),ROUND(P95*Setup!B$72*VLOOKUP($F95,Setup!$A$52:$C$55,3,FALSE()),0))</f>
        <v>0</v>
      </c>
      <c r="Y95" s="233">
        <f>IF(IFERROR(INDEX(Overrides!$F$292:$L$531,MATCH($A95&amp;$G95,Overrides!$C$292:$C$531,0),2),"")&lt;&gt;"",IFERROR(INDEX(Overrides!$F$292:$L$531,MATCH($A95&amp;$G95,Overrides!$C$292:$C$531,0),2),""),ROUND(Q95*Setup!C$72*VLOOKUP($F95,Setup!$A$52:$C$55,3,FALSE()),0))</f>
        <v>165</v>
      </c>
      <c r="Z95" s="233">
        <f>IF(IFERROR(INDEX(Overrides!$F$292:$L$531,MATCH($A95&amp;$G95,Overrides!$C$292:$C$531,0),3),"")&lt;&gt;"",IFERROR(INDEX(Overrides!$F$292:$L$531,MATCH($A95&amp;$G95,Overrides!$C$292:$C$531,0),3),""),ROUND(R95*Setup!D$72*VLOOKUP($F95,Setup!$A$52:$C$55,3,FALSE()),0))</f>
        <v>0</v>
      </c>
      <c r="AA95" s="233">
        <f>IF(IFERROR(INDEX(Overrides!$F$292:$L$531,MATCH($A95&amp;$G95,Overrides!$C$292:$C$531,0),4),"")&lt;&gt;"",IFERROR(INDEX(Overrides!$F$292:$L$531,MATCH($A95&amp;$G95,Overrides!$C$292:$C$531,0),4),""),ROUND(S95*Setup!E$72*VLOOKUP($F95,Setup!$A$52:$C$55,3,FALSE()),0))</f>
        <v>257</v>
      </c>
      <c r="AB95" s="233">
        <f>IF(IFERROR(INDEX(Overrides!$F$292:$L$531,MATCH($A95&amp;$G95,Overrides!$C$292:$C$531,0),5),"")&lt;&gt;"",IFERROR(INDEX(Overrides!$F$292:$L$531,MATCH($A95&amp;$G95,Overrides!$C$292:$C$531,0),5),""),ROUND(T95*Setup!F$72*VLOOKUP($F95,Setup!$A$52:$C$55,3,FALSE()),0))</f>
        <v>291</v>
      </c>
      <c r="AC95" s="233">
        <f>IF(IFERROR(INDEX(Overrides!$F$292:$L$531,MATCH($A95&amp;$G95,Overrides!$C$292:$C$531,0),6),"")&lt;&gt;"",IFERROR(INDEX(Overrides!$F$292:$L$531,MATCH($A95&amp;$G95,Overrides!$C$292:$C$531,0),6),""),ROUND(U95*Setup!G$72*VLOOKUP($F95,Setup!$A$52:$C$55,3,FALSE()),0))</f>
        <v>218</v>
      </c>
      <c r="AD95" s="233">
        <f>IF(IFERROR(INDEX(Overrides!$F$292:$L$531,MATCH($A95&amp;$G95,Overrides!$C$292:$C$531,0),7),"")&lt;&gt;"",IFERROR(INDEX(Overrides!$F$292:$L$531,MATCH($A95&amp;$G95,Overrides!$C$292:$C$531,0),7),""),ROUND(V95*Setup!H$72*VLOOKUP($F95,Setup!$A$52:$C$55,3,FALSE()),0))</f>
        <v>150</v>
      </c>
      <c r="AE95" s="233">
        <f t="shared" si="84"/>
        <v>1081</v>
      </c>
      <c r="AF95" s="233">
        <f t="shared" si="85"/>
        <v>68</v>
      </c>
      <c r="AG95" s="233">
        <f t="shared" si="86"/>
        <v>257</v>
      </c>
      <c r="AH95" s="233">
        <f t="shared" si="87"/>
        <v>70</v>
      </c>
      <c r="AI95" s="233">
        <f t="shared" si="88"/>
        <v>401</v>
      </c>
      <c r="AJ95" s="233">
        <f t="shared" si="89"/>
        <v>829</v>
      </c>
      <c r="AK95" s="233">
        <f t="shared" si="90"/>
        <v>528</v>
      </c>
      <c r="AL95" s="233">
        <f t="shared" si="91"/>
        <v>772</v>
      </c>
      <c r="AM95" s="233">
        <f t="shared" si="92"/>
        <v>3234</v>
      </c>
      <c r="AN95" s="234">
        <f t="shared" si="120"/>
        <v>0</v>
      </c>
      <c r="AO95" s="234">
        <f t="shared" si="121"/>
        <v>9075</v>
      </c>
      <c r="AP95" s="234">
        <f t="shared" si="122"/>
        <v>0</v>
      </c>
      <c r="AQ95" s="234">
        <f t="shared" si="123"/>
        <v>10023</v>
      </c>
      <c r="AR95" s="234">
        <f t="shared" si="124"/>
        <v>6693</v>
      </c>
      <c r="AS95" s="234">
        <f t="shared" si="125"/>
        <v>3270</v>
      </c>
      <c r="AT95" s="234">
        <f t="shared" si="126"/>
        <v>1800</v>
      </c>
      <c r="AU95" s="234">
        <f t="shared" si="93"/>
        <v>30861</v>
      </c>
      <c r="AV95" s="167" t="str">
        <f>Setup!I12</f>
        <v>Yes</v>
      </c>
      <c r="AW95" s="167" t="str">
        <f>Setup!J12</f>
        <v>Yes</v>
      </c>
    </row>
    <row r="96" spans="1:49" ht="15" customHeight="1" x14ac:dyDescent="0.3">
      <c r="A96" s="167">
        <f>Setup!A12</f>
        <v>10</v>
      </c>
      <c r="B96" s="230">
        <f>Setup!B12</f>
        <v>46232</v>
      </c>
      <c r="C96" s="167" t="str">
        <f>Setup!C12</f>
        <v>Wednesday</v>
      </c>
      <c r="D96" s="167" t="str">
        <f>Setup!D12</f>
        <v>Athletic Club Boise</v>
      </c>
      <c r="E96" s="231">
        <f>Setup!E12</f>
        <v>0.79166666666666696</v>
      </c>
      <c r="F96" s="167" t="str">
        <f>Setup!F12</f>
        <v>C</v>
      </c>
      <c r="G96" s="167" t="s">
        <v>115</v>
      </c>
      <c r="H96" s="167" t="str">
        <f>Setup!H12</f>
        <v>Yes</v>
      </c>
      <c r="I96" s="232">
        <f>IF(IFERROR(INDEX(Overrides!$F$49:$L$288,MATCH($A96&amp;$G96,Overrides!$C$49:$C$288,0),1),"")&lt;&gt;"",IFERROR(INDEX(Overrides!$F$49:$L$288,MATCH($A96&amp;$G96,Overrides!$C$49:$C$288,0),1),""),IF(IFERROR(INDEX(Overrides!$D$6:$J$45,MATCH($F96&amp;$G96,Overrides!$C$6:$C$45,0),1),"")&lt;&gt;"",IFERROR(INDEX(Overrides!$D$6:$J$45,MATCH($F96&amp;$G96,Overrides!$C$6:$C$45,0),1),""),MROUND(VLOOKUP("P1+",Setup!$A$30:$B$36,2,FALSE())*VLOOKUP($G96,Setup!$A$40:$B$48,2,FALSE())*VLOOKUP($F96,Setup!$A$52:$B$55,2,FALSE()),0.5)))</f>
        <v>70</v>
      </c>
      <c r="J96" s="232">
        <f>IF(IFERROR(INDEX(Overrides!$F$49:$L$288,MATCH($A96&amp;$G96,Overrides!$C$49:$C$288,0),2),"")&lt;&gt;"",IFERROR(INDEX(Overrides!$F$49:$L$288,MATCH($A96&amp;$G96,Overrides!$C$49:$C$288,0),2),""),IF(IFERROR(INDEX(Overrides!$D$6:$J$45,MATCH($F96&amp;$G96,Overrides!$C$6:$C$45,0),2),"")&lt;&gt;"",IFERROR(INDEX(Overrides!$D$6:$J$45,MATCH($F96&amp;$G96,Overrides!$C$6:$C$45,0),2),""),MROUND(VLOOKUP("P1",Setup!$A$30:$B$36,2,FALSE())*VLOOKUP($G96,Setup!$A$40:$B$48,2,FALSE())*VLOOKUP($F96,Setup!$A$52:$B$55,2,FALSE()),0.5)))</f>
        <v>59.5</v>
      </c>
      <c r="K96" s="232">
        <f>IF(IFERROR(INDEX(Overrides!$F$49:$L$288,MATCH($A96&amp;$G96,Overrides!$C$49:$C$288,0),3),"")&lt;&gt;"",IFERROR(INDEX(Overrides!$F$49:$L$288,MATCH($A96&amp;$G96,Overrides!$C$49:$C$288,0),3),""),IF(IFERROR(INDEX(Overrides!$D$6:$J$45,MATCH($F96&amp;$G96,Overrides!$C$6:$C$45,0),3),"")&lt;&gt;"",IFERROR(INDEX(Overrides!$D$6:$J$45,MATCH($F96&amp;$G96,Overrides!$C$6:$C$45,0),3),""),MROUND(VLOOKUP("P2+",Setup!$A$30:$B$36,2,FALSE())*VLOOKUP($G96,Setup!$A$40:$B$48,2,FALSE())*VLOOKUP($F96,Setup!$A$52:$B$55,2,FALSE()),0.5)))</f>
        <v>53</v>
      </c>
      <c r="L96" s="232">
        <f>IF(IFERROR(INDEX(Overrides!$F$49:$L$288,MATCH($A96&amp;$G96,Overrides!$C$49:$C$288,0),4),"")&lt;&gt;"",IFERROR(INDEX(Overrides!$F$49:$L$288,MATCH($A96&amp;$G96,Overrides!$C$49:$C$288,0),4),""),IF(IFERROR(INDEX(Overrides!$D$6:$J$45,MATCH($F96&amp;$G96,Overrides!$C$6:$C$45,0),4),"")&lt;&gt;"",IFERROR(INDEX(Overrides!$D$6:$J$45,MATCH($F96&amp;$G96,Overrides!$C$6:$C$45,0),4),""),MROUND(VLOOKUP("P2",Setup!$A$30:$B$36,2,FALSE())*VLOOKUP($G96,Setup!$A$40:$B$48,2,FALSE())*VLOOKUP($F96,Setup!$A$52:$B$55,2,FALSE()),0.5)))</f>
        <v>42</v>
      </c>
      <c r="M96" s="232">
        <f>IF(IFERROR(INDEX(Overrides!$F$49:$L$288,MATCH($A96&amp;$G96,Overrides!$C$49:$C$288,0),5),"")&lt;&gt;"",IFERROR(INDEX(Overrides!$F$49:$L$288,MATCH($A96&amp;$G96,Overrides!$C$49:$C$288,0),5),""),IF(IFERROR(INDEX(Overrides!$D$6:$J$45,MATCH($F96&amp;$G96,Overrides!$C$6:$C$45,0),5),"")&lt;&gt;"",IFERROR(INDEX(Overrides!$D$6:$J$45,MATCH($F96&amp;$G96,Overrides!$C$6:$C$45,0),5),""),MROUND(VLOOKUP("P3",Setup!$A$30:$B$36,2,FALSE())*VLOOKUP($G96,Setup!$A$40:$B$48,2,FALSE())*VLOOKUP($F96,Setup!$A$52:$B$55,2,FALSE()),0.5)))</f>
        <v>25</v>
      </c>
      <c r="N96" s="232">
        <f>IF(IFERROR(INDEX(Overrides!$F$49:$L$288,MATCH($A96&amp;$G96,Overrides!$C$49:$C$288,0),6),"")&lt;&gt;"",IFERROR(INDEX(Overrides!$F$49:$L$288,MATCH($A96&amp;$G96,Overrides!$C$49:$C$288,0),6),""),IF(IFERROR(INDEX(Overrides!$D$6:$J$45,MATCH($F96&amp;$G96,Overrides!$C$6:$C$45,0),6),"")&lt;&gt;"",IFERROR(INDEX(Overrides!$D$6:$J$45,MATCH($F96&amp;$G96,Overrides!$C$6:$C$45,0),6),""),MROUND(VLOOKUP("P4",Setup!$A$30:$B$36,2,FALSE())*VLOOKUP($G96,Setup!$A$40:$B$48,2,FALSE())*VLOOKUP($F96,Setup!$A$52:$B$55,2,FALSE()),0.5)))</f>
        <v>16</v>
      </c>
      <c r="O96" s="232">
        <f>IF(IFERROR(INDEX(Overrides!$F$49:$L$288,MATCH($A96&amp;$G96,Overrides!$C$49:$C$288,0),7),"")&lt;&gt;"",IFERROR(INDEX(Overrides!$F$49:$L$288,MATCH($A96&amp;$G96,Overrides!$C$49:$C$288,0),7),""),IF(IFERROR(INDEX(Overrides!$D$6:$J$45,MATCH($F96&amp;$G96,Overrides!$C$6:$C$45,0),7),"")&lt;&gt;"",IFERROR(INDEX(Overrides!$D$6:$J$45,MATCH($F96&amp;$G96,Overrides!$C$6:$C$45,0),7),""),MROUND(VLOOKUP("P5",Setup!$A$30:$B$36,2,FALSE())*VLOOKUP($G96,Setup!$A$40:$B$48,2,FALSE())*VLOOKUP($F96,Setup!$A$52:$B$55,2,FALSE()),0.5)))</f>
        <v>13</v>
      </c>
      <c r="P96" s="233">
        <f>SUMIFS(Inventory!$F$2:$F$38,Inventory!$I$2:$I$38,"P1+",Inventory!$E$2:$E$38,"&lt;&gt;West")+IF(UPPER($H96)="YES",SUMIFS(Inventory!$F$2:$F$38,Inventory!$I$2:$I$38,"P1+",Inventory!$E$2:$E$38,"West"),0)</f>
        <v>68</v>
      </c>
      <c r="Q96" s="233">
        <f>SUMIFS(Inventory!$F$2:$F$38,Inventory!$I$2:$I$38,"P1",Inventory!$E$2:$E$38,"&lt;&gt;West")+IF(UPPER($H96)="YES",SUMIFS(Inventory!$F$2:$F$38,Inventory!$I$2:$I$38,"P1",Inventory!$E$2:$E$38,"West"),0)</f>
        <v>422</v>
      </c>
      <c r="R96" s="233">
        <f>SUMIFS(Inventory!$F$2:$F$38,Inventory!$I$2:$I$38,"P2+",Inventory!$E$2:$E$38,"&lt;&gt;West")+IF(UPPER($H96)="YES",SUMIFS(Inventory!$F$2:$F$38,Inventory!$I$2:$I$38,"P2+",Inventory!$E$2:$E$38,"West"),0)</f>
        <v>70</v>
      </c>
      <c r="S96" s="233">
        <f>SUMIFS(Inventory!$F$2:$F$38,Inventory!$I$2:$I$38,"P2",Inventory!$E$2:$E$38,"&lt;&gt;West")+IF(UPPER($H96)="YES",SUMIFS(Inventory!$F$2:$F$38,Inventory!$I$2:$I$38,"P2",Inventory!$E$2:$E$38,"West"),0)</f>
        <v>658</v>
      </c>
      <c r="T96" s="233">
        <f>SUMIFS(Inventory!$F$2:$F$38,Inventory!$I$2:$I$38,"P3",Inventory!$E$2:$E$38,"&lt;&gt;West")+IF(UPPER($H96)="YES",SUMIFS(Inventory!$F$2:$F$38,Inventory!$I$2:$I$38,"P3",Inventory!$E$2:$E$38,"West"),0)</f>
        <v>1120</v>
      </c>
      <c r="U96" s="233">
        <f>SUMIFS(Inventory!$F$2:$F$38,Inventory!$I$2:$I$38,"P4",Inventory!$E$2:$E$38,"&lt;&gt;West")+IF(UPPER($H96)="YES",SUMIFS(Inventory!$F$2:$F$38,Inventory!$I$2:$I$38,"P4",Inventory!$E$2:$E$38,"West"),0)</f>
        <v>746</v>
      </c>
      <c r="V96" s="233">
        <f>SUMIFS(Inventory!$F$2:$F$38,Inventory!$I$2:$I$38,"P5",Inventory!$E$2:$E$38,"&lt;&gt;West")+IF(UPPER($H96)="YES",SUMIFS(Inventory!$F$2:$F$38,Inventory!$I$2:$I$38,"P5",Inventory!$E$2:$E$38,"West"),0)</f>
        <v>922</v>
      </c>
      <c r="W96" s="233">
        <f t="shared" si="119"/>
        <v>4006</v>
      </c>
      <c r="X96" s="233">
        <f>IF(IFERROR(INDEX(Overrides!$F$292:$L$531,MATCH($A96&amp;$G96,Overrides!$C$292:$C$531,0),1),"")&lt;&gt;"",IFERROR(INDEX(Overrides!$F$292:$L$531,MATCH($A96&amp;$G96,Overrides!$C$292:$C$531,0),1),""),ROUND(P96*Setup!B$73*VLOOKUP($F96,Setup!$A$52:$C$55,3,FALSE()),0))</f>
        <v>0</v>
      </c>
      <c r="Y96" s="233">
        <f>IF(IFERROR(INDEX(Overrides!$F$292:$L$531,MATCH($A96&amp;$G96,Overrides!$C$292:$C$531,0),2),"")&lt;&gt;"",IFERROR(INDEX(Overrides!$F$292:$L$531,MATCH($A96&amp;$G96,Overrides!$C$292:$C$531,0),2),""),ROUND(Q96*Setup!C$73*VLOOKUP($F96,Setup!$A$52:$C$55,3,FALSE()),0))</f>
        <v>41</v>
      </c>
      <c r="Z96" s="233">
        <f>IF(IFERROR(INDEX(Overrides!$F$292:$L$531,MATCH($A96&amp;$G96,Overrides!$C$292:$C$531,0),3),"")&lt;&gt;"",IFERROR(INDEX(Overrides!$F$292:$L$531,MATCH($A96&amp;$G96,Overrides!$C$292:$C$531,0),3),""),ROUND(R96*Setup!D$73*VLOOKUP($F96,Setup!$A$52:$C$55,3,FALSE()),0))</f>
        <v>0</v>
      </c>
      <c r="AA96" s="233">
        <f>IF(IFERROR(INDEX(Overrides!$F$292:$L$531,MATCH($A96&amp;$G96,Overrides!$C$292:$C$531,0),4),"")&lt;&gt;"",IFERROR(INDEX(Overrides!$F$292:$L$531,MATCH($A96&amp;$G96,Overrides!$C$292:$C$531,0),4),""),ROUND(S96*Setup!E$73*VLOOKUP($F96,Setup!$A$52:$C$55,3,FALSE()),0))</f>
        <v>21</v>
      </c>
      <c r="AB96" s="233">
        <f>IF(IFERROR(INDEX(Overrides!$F$292:$L$531,MATCH($A96&amp;$G96,Overrides!$C$292:$C$531,0),5),"")&lt;&gt;"",IFERROR(INDEX(Overrides!$F$292:$L$531,MATCH($A96&amp;$G96,Overrides!$C$292:$C$531,0),5),""),ROUND(T96*Setup!F$73*VLOOKUP($F96,Setup!$A$52:$C$55,3,FALSE()),0))</f>
        <v>36</v>
      </c>
      <c r="AC96" s="233">
        <f>IF(IFERROR(INDEX(Overrides!$F$292:$L$531,MATCH($A96&amp;$G96,Overrides!$C$292:$C$531,0),6),"")&lt;&gt;"",IFERROR(INDEX(Overrides!$F$292:$L$531,MATCH($A96&amp;$G96,Overrides!$C$292:$C$531,0),6),""),ROUND(U96*Setup!G$73*VLOOKUP($F96,Setup!$A$52:$C$55,3,FALSE()),0))</f>
        <v>24</v>
      </c>
      <c r="AD96" s="233">
        <f>IF(IFERROR(INDEX(Overrides!$F$292:$L$531,MATCH($A96&amp;$G96,Overrides!$C$292:$C$531,0),7),"")&lt;&gt;"",IFERROR(INDEX(Overrides!$F$292:$L$531,MATCH($A96&amp;$G96,Overrides!$C$292:$C$531,0),7),""),ROUND(V96*Setup!H$73*VLOOKUP($F96,Setup!$A$52:$C$55,3,FALSE()),0))</f>
        <v>30</v>
      </c>
      <c r="AE96" s="233">
        <f t="shared" si="84"/>
        <v>152</v>
      </c>
      <c r="AF96" s="233">
        <f t="shared" si="85"/>
        <v>68</v>
      </c>
      <c r="AG96" s="233">
        <f t="shared" si="86"/>
        <v>381</v>
      </c>
      <c r="AH96" s="233">
        <f t="shared" si="87"/>
        <v>70</v>
      </c>
      <c r="AI96" s="233">
        <f t="shared" si="88"/>
        <v>637</v>
      </c>
      <c r="AJ96" s="233">
        <f t="shared" si="89"/>
        <v>1084</v>
      </c>
      <c r="AK96" s="233">
        <f t="shared" si="90"/>
        <v>722</v>
      </c>
      <c r="AL96" s="233">
        <f t="shared" si="91"/>
        <v>892</v>
      </c>
      <c r="AM96" s="233">
        <f t="shared" si="92"/>
        <v>3114</v>
      </c>
      <c r="AN96" s="234">
        <f t="shared" si="120"/>
        <v>0</v>
      </c>
      <c r="AO96" s="234">
        <f t="shared" si="121"/>
        <v>2439.5</v>
      </c>
      <c r="AP96" s="234">
        <f t="shared" si="122"/>
        <v>0</v>
      </c>
      <c r="AQ96" s="234">
        <f t="shared" si="123"/>
        <v>882</v>
      </c>
      <c r="AR96" s="234">
        <f t="shared" si="124"/>
        <v>900</v>
      </c>
      <c r="AS96" s="234">
        <f t="shared" si="125"/>
        <v>384</v>
      </c>
      <c r="AT96" s="234">
        <f t="shared" si="126"/>
        <v>390</v>
      </c>
      <c r="AU96" s="234">
        <f t="shared" si="93"/>
        <v>4995.5</v>
      </c>
      <c r="AV96" s="167" t="str">
        <f>Setup!I12</f>
        <v>Yes</v>
      </c>
      <c r="AW96" s="167" t="str">
        <f>Setup!J12</f>
        <v>Yes</v>
      </c>
    </row>
    <row r="97" spans="1:49" ht="15" customHeight="1" x14ac:dyDescent="0.3">
      <c r="A97" s="167">
        <f>Setup!A12</f>
        <v>10</v>
      </c>
      <c r="B97" s="230">
        <f>Setup!B12</f>
        <v>46232</v>
      </c>
      <c r="C97" s="167" t="str">
        <f>Setup!C12</f>
        <v>Wednesday</v>
      </c>
      <c r="D97" s="167" t="str">
        <f>Setup!D12</f>
        <v>Athletic Club Boise</v>
      </c>
      <c r="E97" s="231">
        <f>Setup!E12</f>
        <v>0.79166666666666696</v>
      </c>
      <c r="F97" s="167" t="str">
        <f>Setup!F12</f>
        <v>C</v>
      </c>
      <c r="G97" s="167" t="s">
        <v>117</v>
      </c>
      <c r="H97" s="167" t="str">
        <f>Setup!H12</f>
        <v>Yes</v>
      </c>
      <c r="I97" s="232">
        <f>IF(IFERROR(INDEX(Overrides!$F$49:$L$288,MATCH($A97&amp;$G97,Overrides!$C$49:$C$288,0),1),"")&lt;&gt;"",IFERROR(INDEX(Overrides!$F$49:$L$288,MATCH($A97&amp;$G97,Overrides!$C$49:$C$288,0),1),""),IF(IFERROR(INDEX(Overrides!$D$6:$J$45,MATCH($F97&amp;$G97,Overrides!$C$6:$C$45,0),1),"")&lt;&gt;"",IFERROR(INDEX(Overrides!$D$6:$J$45,MATCH($F97&amp;$G97,Overrides!$C$6:$C$45,0),1),""),MROUND(VLOOKUP("P1+",Setup!$A$30:$B$36,2,FALSE())*VLOOKUP($G97,Setup!$A$40:$B$48,2,FALSE())*VLOOKUP($F97,Setup!$A$52:$B$55,2,FALSE()),0.5)))</f>
        <v>52</v>
      </c>
      <c r="J97" s="232">
        <f>IF(IFERROR(INDEX(Overrides!$F$49:$L$288,MATCH($A97&amp;$G97,Overrides!$C$49:$C$288,0),2),"")&lt;&gt;"",IFERROR(INDEX(Overrides!$F$49:$L$288,MATCH($A97&amp;$G97,Overrides!$C$49:$C$288,0),2),""),IF(IFERROR(INDEX(Overrides!$D$6:$J$45,MATCH($F97&amp;$G97,Overrides!$C$6:$C$45,0),2),"")&lt;&gt;"",IFERROR(INDEX(Overrides!$D$6:$J$45,MATCH($F97&amp;$G97,Overrides!$C$6:$C$45,0),2),""),MROUND(VLOOKUP("P1",Setup!$A$30:$B$36,2,FALSE())*VLOOKUP($G97,Setup!$A$40:$B$48,2,FALSE())*VLOOKUP($F97,Setup!$A$52:$B$55,2,FALSE()),0.5)))</f>
        <v>44</v>
      </c>
      <c r="K97" s="232">
        <f>IF(IFERROR(INDEX(Overrides!$F$49:$L$288,MATCH($A97&amp;$G97,Overrides!$C$49:$C$288,0),3),"")&lt;&gt;"",IFERROR(INDEX(Overrides!$F$49:$L$288,MATCH($A97&amp;$G97,Overrides!$C$49:$C$288,0),3),""),IF(IFERROR(INDEX(Overrides!$D$6:$J$45,MATCH($F97&amp;$G97,Overrides!$C$6:$C$45,0),3),"")&lt;&gt;"",IFERROR(INDEX(Overrides!$D$6:$J$45,MATCH($F97&amp;$G97,Overrides!$C$6:$C$45,0),3),""),MROUND(VLOOKUP("P2+",Setup!$A$30:$B$36,2,FALSE())*VLOOKUP($G97,Setup!$A$40:$B$48,2,FALSE())*VLOOKUP($F97,Setup!$A$52:$B$55,2,FALSE()),0.5)))</f>
        <v>39</v>
      </c>
      <c r="L97" s="232">
        <f>IF(IFERROR(INDEX(Overrides!$F$49:$L$288,MATCH($A97&amp;$G97,Overrides!$C$49:$C$288,0),4),"")&lt;&gt;"",IFERROR(INDEX(Overrides!$F$49:$L$288,MATCH($A97&amp;$G97,Overrides!$C$49:$C$288,0),4),""),IF(IFERROR(INDEX(Overrides!$D$6:$J$45,MATCH($F97&amp;$G97,Overrides!$C$6:$C$45,0),4),"")&lt;&gt;"",IFERROR(INDEX(Overrides!$D$6:$J$45,MATCH($F97&amp;$G97,Overrides!$C$6:$C$45,0),4),""),MROUND(VLOOKUP("P2",Setup!$A$30:$B$36,2,FALSE())*VLOOKUP($G97,Setup!$A$40:$B$48,2,FALSE())*VLOOKUP($F97,Setup!$A$52:$B$55,2,FALSE()),0.5)))</f>
        <v>31</v>
      </c>
      <c r="M97" s="232">
        <f>IF(IFERROR(INDEX(Overrides!$F$49:$L$288,MATCH($A97&amp;$G97,Overrides!$C$49:$C$288,0),5),"")&lt;&gt;"",IFERROR(INDEX(Overrides!$F$49:$L$288,MATCH($A97&amp;$G97,Overrides!$C$49:$C$288,0),5),""),IF(IFERROR(INDEX(Overrides!$D$6:$J$45,MATCH($F97&amp;$G97,Overrides!$C$6:$C$45,0),5),"")&lt;&gt;"",IFERROR(INDEX(Overrides!$D$6:$J$45,MATCH($F97&amp;$G97,Overrides!$C$6:$C$45,0),5),""),MROUND(VLOOKUP("P3",Setup!$A$30:$B$36,2,FALSE())*VLOOKUP($G97,Setup!$A$40:$B$48,2,FALSE())*VLOOKUP($F97,Setup!$A$52:$B$55,2,FALSE()),0.5)))</f>
        <v>18.5</v>
      </c>
      <c r="N97" s="232">
        <f>IF(IFERROR(INDEX(Overrides!$F$49:$L$288,MATCH($A97&amp;$G97,Overrides!$C$49:$C$288,0),6),"")&lt;&gt;"",IFERROR(INDEX(Overrides!$F$49:$L$288,MATCH($A97&amp;$G97,Overrides!$C$49:$C$288,0),6),""),IF(IFERROR(INDEX(Overrides!$D$6:$J$45,MATCH($F97&amp;$G97,Overrides!$C$6:$C$45,0),6),"")&lt;&gt;"",IFERROR(INDEX(Overrides!$D$6:$J$45,MATCH($F97&amp;$G97,Overrides!$C$6:$C$45,0),6),""),MROUND(VLOOKUP("P4",Setup!$A$30:$B$36,2,FALSE())*VLOOKUP($G97,Setup!$A$40:$B$48,2,FALSE())*VLOOKUP($F97,Setup!$A$52:$B$55,2,FALSE()),0.5)))</f>
        <v>12</v>
      </c>
      <c r="O97" s="232">
        <f>IF(IFERROR(INDEX(Overrides!$F$49:$L$288,MATCH($A97&amp;$G97,Overrides!$C$49:$C$288,0),7),"")&lt;&gt;"",IFERROR(INDEX(Overrides!$F$49:$L$288,MATCH($A97&amp;$G97,Overrides!$C$49:$C$288,0),7),""),IF(IFERROR(INDEX(Overrides!$D$6:$J$45,MATCH($F97&amp;$G97,Overrides!$C$6:$C$45,0),7),"")&lt;&gt;"",IFERROR(INDEX(Overrides!$D$6:$J$45,MATCH($F97&amp;$G97,Overrides!$C$6:$C$45,0),7),""),MROUND(VLOOKUP("P5",Setup!$A$30:$B$36,2,FALSE())*VLOOKUP($G97,Setup!$A$40:$B$48,2,FALSE())*VLOOKUP($F97,Setup!$A$52:$B$55,2,FALSE()),0.5)))</f>
        <v>9.5</v>
      </c>
      <c r="P97" s="233">
        <f>SUMIFS(Inventory!$F$2:$F$38,Inventory!$I$2:$I$38,"P1+",Inventory!$E$2:$E$38,"&lt;&gt;West")+IF(UPPER($H97)="YES",SUMIFS(Inventory!$F$2:$F$38,Inventory!$I$2:$I$38,"P1+",Inventory!$E$2:$E$38,"West"),0)</f>
        <v>68</v>
      </c>
      <c r="Q97" s="233">
        <f>SUMIFS(Inventory!$F$2:$F$38,Inventory!$I$2:$I$38,"P1",Inventory!$E$2:$E$38,"&lt;&gt;West")+IF(UPPER($H97)="YES",SUMIFS(Inventory!$F$2:$F$38,Inventory!$I$2:$I$38,"P1",Inventory!$E$2:$E$38,"West"),0)</f>
        <v>422</v>
      </c>
      <c r="R97" s="233">
        <f>SUMIFS(Inventory!$F$2:$F$38,Inventory!$I$2:$I$38,"P2+",Inventory!$E$2:$E$38,"&lt;&gt;West")+IF(UPPER($H97)="YES",SUMIFS(Inventory!$F$2:$F$38,Inventory!$I$2:$I$38,"P2+",Inventory!$E$2:$E$38,"West"),0)</f>
        <v>70</v>
      </c>
      <c r="S97" s="233">
        <f>SUMIFS(Inventory!$F$2:$F$38,Inventory!$I$2:$I$38,"P2",Inventory!$E$2:$E$38,"&lt;&gt;West")+IF(UPPER($H97)="YES",SUMIFS(Inventory!$F$2:$F$38,Inventory!$I$2:$I$38,"P2",Inventory!$E$2:$E$38,"West"),0)</f>
        <v>658</v>
      </c>
      <c r="T97" s="233">
        <f>SUMIFS(Inventory!$F$2:$F$38,Inventory!$I$2:$I$38,"P3",Inventory!$E$2:$E$38,"&lt;&gt;West")+IF(UPPER($H97)="YES",SUMIFS(Inventory!$F$2:$F$38,Inventory!$I$2:$I$38,"P3",Inventory!$E$2:$E$38,"West"),0)</f>
        <v>1120</v>
      </c>
      <c r="U97" s="233">
        <f>SUMIFS(Inventory!$F$2:$F$38,Inventory!$I$2:$I$38,"P4",Inventory!$E$2:$E$38,"&lt;&gt;West")+IF(UPPER($H97)="YES",SUMIFS(Inventory!$F$2:$F$38,Inventory!$I$2:$I$38,"P4",Inventory!$E$2:$E$38,"West"),0)</f>
        <v>746</v>
      </c>
      <c r="V97" s="233">
        <f>SUMIFS(Inventory!$F$2:$F$38,Inventory!$I$2:$I$38,"P5",Inventory!$E$2:$E$38,"&lt;&gt;West")+IF(UPPER($H97)="YES",SUMIFS(Inventory!$F$2:$F$38,Inventory!$I$2:$I$38,"P5",Inventory!$E$2:$E$38,"West"),0)</f>
        <v>922</v>
      </c>
      <c r="W97" s="233">
        <f t="shared" si="119"/>
        <v>4006</v>
      </c>
      <c r="X97" s="233">
        <f>IF(IFERROR(INDEX(Overrides!$F$292:$L$531,MATCH($A97&amp;$G97,Overrides!$C$292:$C$531,0),1),"")&lt;&gt;"",IFERROR(INDEX(Overrides!$F$292:$L$531,MATCH($A97&amp;$G97,Overrides!$C$292:$C$531,0),1),""),ROUND(P97*Setup!B$74*VLOOKUP($F97,Setup!$A$52:$C$55,3,FALSE()),0))</f>
        <v>0</v>
      </c>
      <c r="Y97" s="233">
        <f>IF(IFERROR(INDEX(Overrides!$F$292:$L$531,MATCH($A97&amp;$G97,Overrides!$C$292:$C$531,0),2),"")&lt;&gt;"",IFERROR(INDEX(Overrides!$F$292:$L$531,MATCH($A97&amp;$G97,Overrides!$C$292:$C$531,0),2),""),ROUND(Q97*Setup!C$74*VLOOKUP($F97,Setup!$A$52:$C$55,3,FALSE()),0))</f>
        <v>0</v>
      </c>
      <c r="Z97" s="233">
        <f>IF(IFERROR(INDEX(Overrides!$F$292:$L$531,MATCH($A97&amp;$G97,Overrides!$C$292:$C$531,0),3),"")&lt;&gt;"",IFERROR(INDEX(Overrides!$F$292:$L$531,MATCH($A97&amp;$G97,Overrides!$C$292:$C$531,0),3),""),ROUND(R97*Setup!D$74*VLOOKUP($F97,Setup!$A$52:$C$55,3,FALSE()),0))</f>
        <v>0</v>
      </c>
      <c r="AA97" s="233">
        <f>IF(IFERROR(INDEX(Overrides!$F$292:$L$531,MATCH($A97&amp;$G97,Overrides!$C$292:$C$531,0),4),"")&lt;&gt;"",IFERROR(INDEX(Overrides!$F$292:$L$531,MATCH($A97&amp;$G97,Overrides!$C$292:$C$531,0),4),""),ROUND(S97*Setup!E$74*VLOOKUP($F97,Setup!$A$52:$C$55,3,FALSE()),0))</f>
        <v>0</v>
      </c>
      <c r="AB97" s="233">
        <f>IF(IFERROR(INDEX(Overrides!$F$292:$L$531,MATCH($A97&amp;$G97,Overrides!$C$292:$C$531,0),5),"")&lt;&gt;"",IFERROR(INDEX(Overrides!$F$292:$L$531,MATCH($A97&amp;$G97,Overrides!$C$292:$C$531,0),5),""),ROUND(T97*Setup!F$74*VLOOKUP($F97,Setup!$A$52:$C$55,3,FALSE()),0))</f>
        <v>0</v>
      </c>
      <c r="AC97" s="233">
        <f>IF(IFERROR(INDEX(Overrides!$F$292:$L$531,MATCH($A97&amp;$G97,Overrides!$C$292:$C$531,0),6),"")&lt;&gt;"",IFERROR(INDEX(Overrides!$F$292:$L$531,MATCH($A97&amp;$G97,Overrides!$C$292:$C$531,0),6),""),ROUND(U97*Setup!G$74*VLOOKUP($F97,Setup!$A$52:$C$55,3,FALSE()),0))</f>
        <v>0</v>
      </c>
      <c r="AD97" s="233">
        <f>IF(IFERROR(INDEX(Overrides!$F$292:$L$531,MATCH($A97&amp;$G97,Overrides!$C$292:$C$531,0),7),"")&lt;&gt;"",IFERROR(INDEX(Overrides!$F$292:$L$531,MATCH($A97&amp;$G97,Overrides!$C$292:$C$531,0),7),""),ROUND(V97*Setup!H$74*VLOOKUP($F97,Setup!$A$52:$C$55,3,FALSE()),0))</f>
        <v>0</v>
      </c>
      <c r="AE97" s="233">
        <f t="shared" si="84"/>
        <v>0</v>
      </c>
      <c r="AF97" s="233">
        <f t="shared" si="85"/>
        <v>68</v>
      </c>
      <c r="AG97" s="233">
        <f t="shared" si="86"/>
        <v>422</v>
      </c>
      <c r="AH97" s="233">
        <f t="shared" si="87"/>
        <v>70</v>
      </c>
      <c r="AI97" s="233">
        <f t="shared" si="88"/>
        <v>658</v>
      </c>
      <c r="AJ97" s="233">
        <f t="shared" si="89"/>
        <v>1120</v>
      </c>
      <c r="AK97" s="233">
        <f t="shared" si="90"/>
        <v>746</v>
      </c>
      <c r="AL97" s="233">
        <f t="shared" si="91"/>
        <v>922</v>
      </c>
      <c r="AM97" s="233">
        <f t="shared" si="92"/>
        <v>3084</v>
      </c>
      <c r="AN97" s="234">
        <f t="shared" si="120"/>
        <v>0</v>
      </c>
      <c r="AO97" s="234">
        <f t="shared" si="121"/>
        <v>0</v>
      </c>
      <c r="AP97" s="234">
        <f t="shared" si="122"/>
        <v>0</v>
      </c>
      <c r="AQ97" s="234">
        <f t="shared" si="123"/>
        <v>0</v>
      </c>
      <c r="AR97" s="234">
        <f t="shared" si="124"/>
        <v>0</v>
      </c>
      <c r="AS97" s="234">
        <f t="shared" si="125"/>
        <v>0</v>
      </c>
      <c r="AT97" s="234">
        <f t="shared" si="126"/>
        <v>0</v>
      </c>
      <c r="AU97" s="234">
        <f t="shared" si="93"/>
        <v>0</v>
      </c>
      <c r="AV97" s="167" t="str">
        <f>Setup!I12</f>
        <v>Yes</v>
      </c>
      <c r="AW97" s="167" t="str">
        <f>Setup!J12</f>
        <v>Yes</v>
      </c>
    </row>
    <row r="98" spans="1:49" ht="15" customHeight="1" x14ac:dyDescent="0.3">
      <c r="A98" s="167">
        <f>Setup!A12</f>
        <v>10</v>
      </c>
      <c r="B98" s="230">
        <f>Setup!B12</f>
        <v>46232</v>
      </c>
      <c r="C98" s="167" t="str">
        <f>Setup!C12</f>
        <v>Wednesday</v>
      </c>
      <c r="D98" s="167" t="str">
        <f>Setup!D12</f>
        <v>Athletic Club Boise</v>
      </c>
      <c r="E98" s="231">
        <f>Setup!E12</f>
        <v>0.79166666666666696</v>
      </c>
      <c r="F98" s="167" t="str">
        <f>Setup!F12</f>
        <v>C</v>
      </c>
      <c r="G98" s="167" t="s">
        <v>119</v>
      </c>
      <c r="H98" s="167" t="str">
        <f>Setup!H12</f>
        <v>Yes</v>
      </c>
      <c r="I98" s="232">
        <f>IF(IFERROR(INDEX(Overrides!$F$49:$L$288,MATCH($A98&amp;$G98,Overrides!$C$49:$C$288,0),1),"")&lt;&gt;"",IFERROR(INDEX(Overrides!$F$49:$L$288,MATCH($A98&amp;$G98,Overrides!$C$49:$C$288,0),1),""),IF(IFERROR(INDEX(Overrides!$D$6:$J$45,MATCH($F98&amp;$G98,Overrides!$C$6:$C$45,0),1),"")&lt;&gt;"",IFERROR(INDEX(Overrides!$D$6:$J$45,MATCH($F98&amp;$G98,Overrides!$C$6:$C$45,0),1),""),MROUND(VLOOKUP("P1+",Setup!$A$30:$B$36,2,FALSE())*VLOOKUP($G98,Setup!$A$40:$B$48,2,FALSE())*VLOOKUP($F98,Setup!$A$52:$B$55,2,FALSE()),0.5)))</f>
        <v>0</v>
      </c>
      <c r="J98" s="232">
        <f>IF(IFERROR(INDEX(Overrides!$F$49:$L$288,MATCH($A98&amp;$G98,Overrides!$C$49:$C$288,0),2),"")&lt;&gt;"",IFERROR(INDEX(Overrides!$F$49:$L$288,MATCH($A98&amp;$G98,Overrides!$C$49:$C$288,0),2),""),IF(IFERROR(INDEX(Overrides!$D$6:$J$45,MATCH($F98&amp;$G98,Overrides!$C$6:$C$45,0),2),"")&lt;&gt;"",IFERROR(INDEX(Overrides!$D$6:$J$45,MATCH($F98&amp;$G98,Overrides!$C$6:$C$45,0),2),""),MROUND(VLOOKUP("P1",Setup!$A$30:$B$36,2,FALSE())*VLOOKUP($G98,Setup!$A$40:$B$48,2,FALSE())*VLOOKUP($F98,Setup!$A$52:$B$55,2,FALSE()),0.5)))</f>
        <v>0</v>
      </c>
      <c r="K98" s="232">
        <f>IF(IFERROR(INDEX(Overrides!$F$49:$L$288,MATCH($A98&amp;$G98,Overrides!$C$49:$C$288,0),3),"")&lt;&gt;"",IFERROR(INDEX(Overrides!$F$49:$L$288,MATCH($A98&amp;$G98,Overrides!$C$49:$C$288,0),3),""),IF(IFERROR(INDEX(Overrides!$D$6:$J$45,MATCH($F98&amp;$G98,Overrides!$C$6:$C$45,0),3),"")&lt;&gt;"",IFERROR(INDEX(Overrides!$D$6:$J$45,MATCH($F98&amp;$G98,Overrides!$C$6:$C$45,0),3),""),MROUND(VLOOKUP("P2+",Setup!$A$30:$B$36,2,FALSE())*VLOOKUP($G98,Setup!$A$40:$B$48,2,FALSE())*VLOOKUP($F98,Setup!$A$52:$B$55,2,FALSE()),0.5)))</f>
        <v>0</v>
      </c>
      <c r="L98" s="232">
        <f>IF(IFERROR(INDEX(Overrides!$F$49:$L$288,MATCH($A98&amp;$G98,Overrides!$C$49:$C$288,0),4),"")&lt;&gt;"",IFERROR(INDEX(Overrides!$F$49:$L$288,MATCH($A98&amp;$G98,Overrides!$C$49:$C$288,0),4),""),IF(IFERROR(INDEX(Overrides!$D$6:$J$45,MATCH($F98&amp;$G98,Overrides!$C$6:$C$45,0),4),"")&lt;&gt;"",IFERROR(INDEX(Overrides!$D$6:$J$45,MATCH($F98&amp;$G98,Overrides!$C$6:$C$45,0),4),""),MROUND(VLOOKUP("P2",Setup!$A$30:$B$36,2,FALSE())*VLOOKUP($G98,Setup!$A$40:$B$48,2,FALSE())*VLOOKUP($F98,Setup!$A$52:$B$55,2,FALSE()),0.5)))</f>
        <v>0</v>
      </c>
      <c r="M98" s="232">
        <f>IF(IFERROR(INDEX(Overrides!$F$49:$L$288,MATCH($A98&amp;$G98,Overrides!$C$49:$C$288,0),5),"")&lt;&gt;"",IFERROR(INDEX(Overrides!$F$49:$L$288,MATCH($A98&amp;$G98,Overrides!$C$49:$C$288,0),5),""),IF(IFERROR(INDEX(Overrides!$D$6:$J$45,MATCH($F98&amp;$G98,Overrides!$C$6:$C$45,0),5),"")&lt;&gt;"",IFERROR(INDEX(Overrides!$D$6:$J$45,MATCH($F98&amp;$G98,Overrides!$C$6:$C$45,0),5),""),MROUND(VLOOKUP("P3",Setup!$A$30:$B$36,2,FALSE())*VLOOKUP($G98,Setup!$A$40:$B$48,2,FALSE())*VLOOKUP($F98,Setup!$A$52:$B$55,2,FALSE()),0.5)))</f>
        <v>0</v>
      </c>
      <c r="N98" s="232">
        <f>IF(IFERROR(INDEX(Overrides!$F$49:$L$288,MATCH($A98&amp;$G98,Overrides!$C$49:$C$288,0),6),"")&lt;&gt;"",IFERROR(INDEX(Overrides!$F$49:$L$288,MATCH($A98&amp;$G98,Overrides!$C$49:$C$288,0),6),""),IF(IFERROR(INDEX(Overrides!$D$6:$J$45,MATCH($F98&amp;$G98,Overrides!$C$6:$C$45,0),6),"")&lt;&gt;"",IFERROR(INDEX(Overrides!$D$6:$J$45,MATCH($F98&amp;$G98,Overrides!$C$6:$C$45,0),6),""),MROUND(VLOOKUP("P4",Setup!$A$30:$B$36,2,FALSE())*VLOOKUP($G98,Setup!$A$40:$B$48,2,FALSE())*VLOOKUP($F98,Setup!$A$52:$B$55,2,FALSE()),0.5)))</f>
        <v>0</v>
      </c>
      <c r="O98" s="232">
        <f>IF(IFERROR(INDEX(Overrides!$F$49:$L$288,MATCH($A98&amp;$G98,Overrides!$C$49:$C$288,0),7),"")&lt;&gt;"",IFERROR(INDEX(Overrides!$F$49:$L$288,MATCH($A98&amp;$G98,Overrides!$C$49:$C$288,0),7),""),IF(IFERROR(INDEX(Overrides!$D$6:$J$45,MATCH($F98&amp;$G98,Overrides!$C$6:$C$45,0),7),"")&lt;&gt;"",IFERROR(INDEX(Overrides!$D$6:$J$45,MATCH($F98&amp;$G98,Overrides!$C$6:$C$45,0),7),""),MROUND(VLOOKUP("P5",Setup!$A$30:$B$36,2,FALSE())*VLOOKUP($G98,Setup!$A$40:$B$48,2,FALSE())*VLOOKUP($F98,Setup!$A$52:$B$55,2,FALSE()),0.5)))</f>
        <v>0</v>
      </c>
      <c r="P98" s="233">
        <f>SUMIFS(Inventory!$F$2:$F$38,Inventory!$I$2:$I$38,"P1+",Inventory!$E$2:$E$38,"&lt;&gt;West")+IF(UPPER($H98)="YES",SUMIFS(Inventory!$F$2:$F$38,Inventory!$I$2:$I$38,"P1+",Inventory!$E$2:$E$38,"West"),0)</f>
        <v>68</v>
      </c>
      <c r="Q98" s="233">
        <f>SUMIFS(Inventory!$F$2:$F$38,Inventory!$I$2:$I$38,"P1",Inventory!$E$2:$E$38,"&lt;&gt;West")+IF(UPPER($H98)="YES",SUMIFS(Inventory!$F$2:$F$38,Inventory!$I$2:$I$38,"P1",Inventory!$E$2:$E$38,"West"),0)</f>
        <v>422</v>
      </c>
      <c r="R98" s="233">
        <f>SUMIFS(Inventory!$F$2:$F$38,Inventory!$I$2:$I$38,"P2+",Inventory!$E$2:$E$38,"&lt;&gt;West")+IF(UPPER($H98)="YES",SUMIFS(Inventory!$F$2:$F$38,Inventory!$I$2:$I$38,"P2+",Inventory!$E$2:$E$38,"West"),0)</f>
        <v>70</v>
      </c>
      <c r="S98" s="233">
        <f>SUMIFS(Inventory!$F$2:$F$38,Inventory!$I$2:$I$38,"P2",Inventory!$E$2:$E$38,"&lt;&gt;West")+IF(UPPER($H98)="YES",SUMIFS(Inventory!$F$2:$F$38,Inventory!$I$2:$I$38,"P2",Inventory!$E$2:$E$38,"West"),0)</f>
        <v>658</v>
      </c>
      <c r="T98" s="233">
        <f>SUMIFS(Inventory!$F$2:$F$38,Inventory!$I$2:$I$38,"P3",Inventory!$E$2:$E$38,"&lt;&gt;West")+IF(UPPER($H98)="YES",SUMIFS(Inventory!$F$2:$F$38,Inventory!$I$2:$I$38,"P3",Inventory!$E$2:$E$38,"West"),0)</f>
        <v>1120</v>
      </c>
      <c r="U98" s="233">
        <f>SUMIFS(Inventory!$F$2:$F$38,Inventory!$I$2:$I$38,"P4",Inventory!$E$2:$E$38,"&lt;&gt;West")+IF(UPPER($H98)="YES",SUMIFS(Inventory!$F$2:$F$38,Inventory!$I$2:$I$38,"P4",Inventory!$E$2:$E$38,"West"),0)</f>
        <v>746</v>
      </c>
      <c r="V98" s="233">
        <f>SUMIFS(Inventory!$F$2:$F$38,Inventory!$I$2:$I$38,"P5",Inventory!$E$2:$E$38,"&lt;&gt;West")+IF(UPPER($H98)="YES",SUMIFS(Inventory!$F$2:$F$38,Inventory!$I$2:$I$38,"P5",Inventory!$E$2:$E$38,"West"),0)</f>
        <v>922</v>
      </c>
      <c r="W98" s="233">
        <f t="shared" si="119"/>
        <v>4006</v>
      </c>
      <c r="X98" s="233">
        <f>IF(IFERROR(INDEX(Overrides!$F$292:$L$531,MATCH($A98&amp;$G98,Overrides!$C$292:$C$531,0),1),"")&lt;&gt;"",IFERROR(INDEX(Overrides!$F$292:$L$531,MATCH($A98&amp;$G98,Overrides!$C$292:$C$531,0),1),""),ROUND(P98*Setup!B$75*VLOOKUP($F98,Setup!$A$52:$C$55,3,FALSE()),0))</f>
        <v>0</v>
      </c>
      <c r="Y98" s="233">
        <f>IF(IFERROR(INDEX(Overrides!$F$292:$L$531,MATCH($A98&amp;$G98,Overrides!$C$292:$C$531,0),2),"")&lt;&gt;"",IFERROR(INDEX(Overrides!$F$292:$L$531,MATCH($A98&amp;$G98,Overrides!$C$292:$C$531,0),2),""),ROUND(Q98*Setup!C$75*VLOOKUP($F98,Setup!$A$52:$C$55,3,FALSE()),0))</f>
        <v>0</v>
      </c>
      <c r="Z98" s="233">
        <f>IF(IFERROR(INDEX(Overrides!$F$292:$L$531,MATCH($A98&amp;$G98,Overrides!$C$292:$C$531,0),3),"")&lt;&gt;"",IFERROR(INDEX(Overrides!$F$292:$L$531,MATCH($A98&amp;$G98,Overrides!$C$292:$C$531,0),3),""),ROUND(R98*Setup!D$75*VLOOKUP($F98,Setup!$A$52:$C$55,3,FALSE()),0))</f>
        <v>0</v>
      </c>
      <c r="AA98" s="233">
        <f>IF(IFERROR(INDEX(Overrides!$F$292:$L$531,MATCH($A98&amp;$G98,Overrides!$C$292:$C$531,0),4),"")&lt;&gt;"",IFERROR(INDEX(Overrides!$F$292:$L$531,MATCH($A98&amp;$G98,Overrides!$C$292:$C$531,0),4),""),ROUND(S98*Setup!E$75*VLOOKUP($F98,Setup!$A$52:$C$55,3,FALSE()),0))</f>
        <v>0</v>
      </c>
      <c r="AB98" s="233">
        <f>IF(IFERROR(INDEX(Overrides!$F$292:$L$531,MATCH($A98&amp;$G98,Overrides!$C$292:$C$531,0),5),"")&lt;&gt;"",IFERROR(INDEX(Overrides!$F$292:$L$531,MATCH($A98&amp;$G98,Overrides!$C$292:$C$531,0),5),""),ROUND(T98*Setup!F$75*VLOOKUP($F98,Setup!$A$52:$C$55,3,FALSE()),0))</f>
        <v>0</v>
      </c>
      <c r="AC98" s="233">
        <f>IF(IFERROR(INDEX(Overrides!$F$292:$L$531,MATCH($A98&amp;$G98,Overrides!$C$292:$C$531,0),6),"")&lt;&gt;"",IFERROR(INDEX(Overrides!$F$292:$L$531,MATCH($A98&amp;$G98,Overrides!$C$292:$C$531,0),6),""),ROUND(U98*Setup!G$75*VLOOKUP($F98,Setup!$A$52:$C$55,3,FALSE()),0))</f>
        <v>0</v>
      </c>
      <c r="AD98" s="233">
        <f>IF(IFERROR(INDEX(Overrides!$F$292:$L$531,MATCH($A98&amp;$G98,Overrides!$C$292:$C$531,0),7),"")&lt;&gt;"",IFERROR(INDEX(Overrides!$F$292:$L$531,MATCH($A98&amp;$G98,Overrides!$C$292:$C$531,0),7),""),ROUND(V98*Setup!H$75*VLOOKUP($F98,Setup!$A$52:$C$55,3,FALSE()),0))</f>
        <v>0</v>
      </c>
      <c r="AE98" s="233">
        <f t="shared" si="84"/>
        <v>0</v>
      </c>
      <c r="AF98" s="233">
        <f t="shared" si="85"/>
        <v>68</v>
      </c>
      <c r="AG98" s="233">
        <f t="shared" si="86"/>
        <v>422</v>
      </c>
      <c r="AH98" s="233">
        <f t="shared" si="87"/>
        <v>70</v>
      </c>
      <c r="AI98" s="233">
        <f t="shared" si="88"/>
        <v>658</v>
      </c>
      <c r="AJ98" s="233">
        <f t="shared" si="89"/>
        <v>1120</v>
      </c>
      <c r="AK98" s="233">
        <f t="shared" si="90"/>
        <v>746</v>
      </c>
      <c r="AL98" s="233">
        <f t="shared" si="91"/>
        <v>922</v>
      </c>
      <c r="AM98" s="233">
        <f t="shared" si="92"/>
        <v>3084</v>
      </c>
      <c r="AN98" s="234">
        <f t="shared" si="120"/>
        <v>0</v>
      </c>
      <c r="AO98" s="234">
        <f t="shared" si="121"/>
        <v>0</v>
      </c>
      <c r="AP98" s="234">
        <f t="shared" si="122"/>
        <v>0</v>
      </c>
      <c r="AQ98" s="234">
        <f t="shared" si="123"/>
        <v>0</v>
      </c>
      <c r="AR98" s="234">
        <f t="shared" si="124"/>
        <v>0</v>
      </c>
      <c r="AS98" s="234">
        <f t="shared" si="125"/>
        <v>0</v>
      </c>
      <c r="AT98" s="234">
        <f t="shared" si="126"/>
        <v>0</v>
      </c>
      <c r="AU98" s="234">
        <f t="shared" si="93"/>
        <v>0</v>
      </c>
      <c r="AV98" s="167" t="str">
        <f>Setup!I12</f>
        <v>Yes</v>
      </c>
      <c r="AW98" s="167" t="str">
        <f>Setup!J12</f>
        <v>Yes</v>
      </c>
    </row>
    <row r="99" spans="1:49" ht="15" customHeight="1" x14ac:dyDescent="0.3">
      <c r="A99" s="167">
        <f>Setup!A12</f>
        <v>10</v>
      </c>
      <c r="B99" s="230">
        <f>Setup!B12</f>
        <v>46232</v>
      </c>
      <c r="C99" s="167" t="str">
        <f>Setup!C12</f>
        <v>Wednesday</v>
      </c>
      <c r="D99" s="167" t="str">
        <f>Setup!D12</f>
        <v>Athletic Club Boise</v>
      </c>
      <c r="E99" s="231">
        <f>Setup!E12</f>
        <v>0.79166666666666696</v>
      </c>
      <c r="F99" s="167" t="str">
        <f>Setup!F12</f>
        <v>C</v>
      </c>
      <c r="G99" s="167" t="s">
        <v>121</v>
      </c>
      <c r="H99" s="167" t="str">
        <f>Setup!H12</f>
        <v>Yes</v>
      </c>
      <c r="I99" s="232">
        <f>IF(IFERROR(INDEX(Overrides!$F$49:$L$288,MATCH($A99&amp;$G99,Overrides!$C$49:$C$288,0),1),"")&lt;&gt;"",IFERROR(INDEX(Overrides!$F$49:$L$288,MATCH($A99&amp;$G99,Overrides!$C$49:$C$288,0),1),""),IF(IFERROR(INDEX(Overrides!$D$6:$J$45,MATCH($F99&amp;$G99,Overrides!$C$6:$C$45,0),1),"")&lt;&gt;"",IFERROR(INDEX(Overrides!$D$6:$J$45,MATCH($F99&amp;$G99,Overrides!$C$6:$C$45,0),1),""),MROUND(VLOOKUP("P1+",Setup!$A$30:$B$36,2,FALSE())*VLOOKUP($G99,Setup!$A$40:$B$48,2,FALSE())*VLOOKUP($F99,Setup!$A$52:$B$55,2,FALSE()),0.5)))</f>
        <v>0</v>
      </c>
      <c r="J99" s="232">
        <f>IF(IFERROR(INDEX(Overrides!$F$49:$L$288,MATCH($A99&amp;$G99,Overrides!$C$49:$C$288,0),2),"")&lt;&gt;"",IFERROR(INDEX(Overrides!$F$49:$L$288,MATCH($A99&amp;$G99,Overrides!$C$49:$C$288,0),2),""),IF(IFERROR(INDEX(Overrides!$D$6:$J$45,MATCH($F99&amp;$G99,Overrides!$C$6:$C$45,0),2),"")&lt;&gt;"",IFERROR(INDEX(Overrides!$D$6:$J$45,MATCH($F99&amp;$G99,Overrides!$C$6:$C$45,0),2),""),MROUND(VLOOKUP("P1",Setup!$A$30:$B$36,2,FALSE())*VLOOKUP($G99,Setup!$A$40:$B$48,2,FALSE())*VLOOKUP($F99,Setup!$A$52:$B$55,2,FALSE()),0.5)))</f>
        <v>0</v>
      </c>
      <c r="K99" s="232">
        <f>IF(IFERROR(INDEX(Overrides!$F$49:$L$288,MATCH($A99&amp;$G99,Overrides!$C$49:$C$288,0),3),"")&lt;&gt;"",IFERROR(INDEX(Overrides!$F$49:$L$288,MATCH($A99&amp;$G99,Overrides!$C$49:$C$288,0),3),""),IF(IFERROR(INDEX(Overrides!$D$6:$J$45,MATCH($F99&amp;$G99,Overrides!$C$6:$C$45,0),3),"")&lt;&gt;"",IFERROR(INDEX(Overrides!$D$6:$J$45,MATCH($F99&amp;$G99,Overrides!$C$6:$C$45,0),3),""),MROUND(VLOOKUP("P2+",Setup!$A$30:$B$36,2,FALSE())*VLOOKUP($G99,Setup!$A$40:$B$48,2,FALSE())*VLOOKUP($F99,Setup!$A$52:$B$55,2,FALSE()),0.5)))</f>
        <v>0</v>
      </c>
      <c r="L99" s="232">
        <f>IF(IFERROR(INDEX(Overrides!$F$49:$L$288,MATCH($A99&amp;$G99,Overrides!$C$49:$C$288,0),4),"")&lt;&gt;"",IFERROR(INDEX(Overrides!$F$49:$L$288,MATCH($A99&amp;$G99,Overrides!$C$49:$C$288,0),4),""),IF(IFERROR(INDEX(Overrides!$D$6:$J$45,MATCH($F99&amp;$G99,Overrides!$C$6:$C$45,0),4),"")&lt;&gt;"",IFERROR(INDEX(Overrides!$D$6:$J$45,MATCH($F99&amp;$G99,Overrides!$C$6:$C$45,0),4),""),MROUND(VLOOKUP("P2",Setup!$A$30:$B$36,2,FALSE())*VLOOKUP($G99,Setup!$A$40:$B$48,2,FALSE())*VLOOKUP($F99,Setup!$A$52:$B$55,2,FALSE()),0.5)))</f>
        <v>0</v>
      </c>
      <c r="M99" s="232">
        <f>IF(IFERROR(INDEX(Overrides!$F$49:$L$288,MATCH($A99&amp;$G99,Overrides!$C$49:$C$288,0),5),"")&lt;&gt;"",IFERROR(INDEX(Overrides!$F$49:$L$288,MATCH($A99&amp;$G99,Overrides!$C$49:$C$288,0),5),""),IF(IFERROR(INDEX(Overrides!$D$6:$J$45,MATCH($F99&amp;$G99,Overrides!$C$6:$C$45,0),5),"")&lt;&gt;"",IFERROR(INDEX(Overrides!$D$6:$J$45,MATCH($F99&amp;$G99,Overrides!$C$6:$C$45,0),5),""),MROUND(VLOOKUP("P3",Setup!$A$30:$B$36,2,FALSE())*VLOOKUP($G99,Setup!$A$40:$B$48,2,FALSE())*VLOOKUP($F99,Setup!$A$52:$B$55,2,FALSE()),0.5)))</f>
        <v>0</v>
      </c>
      <c r="N99" s="232">
        <f>IF(IFERROR(INDEX(Overrides!$F$49:$L$288,MATCH($A99&amp;$G99,Overrides!$C$49:$C$288,0),6),"")&lt;&gt;"",IFERROR(INDEX(Overrides!$F$49:$L$288,MATCH($A99&amp;$G99,Overrides!$C$49:$C$288,0),6),""),IF(IFERROR(INDEX(Overrides!$D$6:$J$45,MATCH($F99&amp;$G99,Overrides!$C$6:$C$45,0),6),"")&lt;&gt;"",IFERROR(INDEX(Overrides!$D$6:$J$45,MATCH($F99&amp;$G99,Overrides!$C$6:$C$45,0),6),""),MROUND(VLOOKUP("P4",Setup!$A$30:$B$36,2,FALSE())*VLOOKUP($G99,Setup!$A$40:$B$48,2,FALSE())*VLOOKUP($F99,Setup!$A$52:$B$55,2,FALSE()),0.5)))</f>
        <v>0</v>
      </c>
      <c r="O99" s="232">
        <f>IF(IFERROR(INDEX(Overrides!$F$49:$L$288,MATCH($A99&amp;$G99,Overrides!$C$49:$C$288,0),7),"")&lt;&gt;"",IFERROR(INDEX(Overrides!$F$49:$L$288,MATCH($A99&amp;$G99,Overrides!$C$49:$C$288,0),7),""),IF(IFERROR(INDEX(Overrides!$D$6:$J$45,MATCH($F99&amp;$G99,Overrides!$C$6:$C$45,0),7),"")&lt;&gt;"",IFERROR(INDEX(Overrides!$D$6:$J$45,MATCH($F99&amp;$G99,Overrides!$C$6:$C$45,0),7),""),MROUND(VLOOKUP("P5",Setup!$A$30:$B$36,2,FALSE())*VLOOKUP($G99,Setup!$A$40:$B$48,2,FALSE())*VLOOKUP($F99,Setup!$A$52:$B$55,2,FALSE()),0.5)))</f>
        <v>0</v>
      </c>
      <c r="P99" s="233">
        <f>SUMIFS(Inventory!$F$2:$F$38,Inventory!$I$2:$I$38,"P1+",Inventory!$E$2:$E$38,"&lt;&gt;West")+IF(UPPER($H99)="YES",SUMIFS(Inventory!$F$2:$F$38,Inventory!$I$2:$I$38,"P1+",Inventory!$E$2:$E$38,"West"),0)</f>
        <v>68</v>
      </c>
      <c r="Q99" s="233">
        <f>SUMIFS(Inventory!$F$2:$F$38,Inventory!$I$2:$I$38,"P1",Inventory!$E$2:$E$38,"&lt;&gt;West")+IF(UPPER($H99)="YES",SUMIFS(Inventory!$F$2:$F$38,Inventory!$I$2:$I$38,"P1",Inventory!$E$2:$E$38,"West"),0)</f>
        <v>422</v>
      </c>
      <c r="R99" s="233">
        <f>SUMIFS(Inventory!$F$2:$F$38,Inventory!$I$2:$I$38,"P2+",Inventory!$E$2:$E$38,"&lt;&gt;West")+IF(UPPER($H99)="YES",SUMIFS(Inventory!$F$2:$F$38,Inventory!$I$2:$I$38,"P2+",Inventory!$E$2:$E$38,"West"),0)</f>
        <v>70</v>
      </c>
      <c r="S99" s="233">
        <f>SUMIFS(Inventory!$F$2:$F$38,Inventory!$I$2:$I$38,"P2",Inventory!$E$2:$E$38,"&lt;&gt;West")+IF(UPPER($H99)="YES",SUMIFS(Inventory!$F$2:$F$38,Inventory!$I$2:$I$38,"P2",Inventory!$E$2:$E$38,"West"),0)</f>
        <v>658</v>
      </c>
      <c r="T99" s="233">
        <f>SUMIFS(Inventory!$F$2:$F$38,Inventory!$I$2:$I$38,"P3",Inventory!$E$2:$E$38,"&lt;&gt;West")+IF(UPPER($H99)="YES",SUMIFS(Inventory!$F$2:$F$38,Inventory!$I$2:$I$38,"P3",Inventory!$E$2:$E$38,"West"),0)</f>
        <v>1120</v>
      </c>
      <c r="U99" s="233">
        <f>SUMIFS(Inventory!$F$2:$F$38,Inventory!$I$2:$I$38,"P4",Inventory!$E$2:$E$38,"&lt;&gt;West")+IF(UPPER($H99)="YES",SUMIFS(Inventory!$F$2:$F$38,Inventory!$I$2:$I$38,"P4",Inventory!$E$2:$E$38,"West"),0)</f>
        <v>746</v>
      </c>
      <c r="V99" s="233">
        <f>SUMIFS(Inventory!$F$2:$F$38,Inventory!$I$2:$I$38,"P5",Inventory!$E$2:$E$38,"&lt;&gt;West")+IF(UPPER($H99)="YES",SUMIFS(Inventory!$F$2:$F$38,Inventory!$I$2:$I$38,"P5",Inventory!$E$2:$E$38,"West"),0)</f>
        <v>922</v>
      </c>
      <c r="W99" s="233">
        <f t="shared" si="119"/>
        <v>4006</v>
      </c>
      <c r="X99" s="233">
        <f>IF(IFERROR(INDEX(Overrides!$F$292:$L$531,MATCH($A99&amp;$G99,Overrides!$C$292:$C$531,0),1),"")&lt;&gt;"",IFERROR(INDEX(Overrides!$F$292:$L$531,MATCH($A99&amp;$G99,Overrides!$C$292:$C$531,0),1),""),ROUND(P99*Setup!B$76*VLOOKUP($F99,Setup!$A$52:$C$55,3,FALSE()),0))</f>
        <v>0</v>
      </c>
      <c r="Y99" s="233">
        <f>IF(IFERROR(INDEX(Overrides!$F$292:$L$531,MATCH($A99&amp;$G99,Overrides!$C$292:$C$531,0),2),"")&lt;&gt;"",IFERROR(INDEX(Overrides!$F$292:$L$531,MATCH($A99&amp;$G99,Overrides!$C$292:$C$531,0),2),""),ROUND(Q99*Setup!C$76*VLOOKUP($F99,Setup!$A$52:$C$55,3,FALSE()),0))</f>
        <v>0</v>
      </c>
      <c r="Z99" s="233">
        <f>IF(IFERROR(INDEX(Overrides!$F$292:$L$531,MATCH($A99&amp;$G99,Overrides!$C$292:$C$531,0),3),"")&lt;&gt;"",IFERROR(INDEX(Overrides!$F$292:$L$531,MATCH($A99&amp;$G99,Overrides!$C$292:$C$531,0),3),""),ROUND(R99*Setup!D$76*VLOOKUP($F99,Setup!$A$52:$C$55,3,FALSE()),0))</f>
        <v>0</v>
      </c>
      <c r="AA99" s="233">
        <f>IF(IFERROR(INDEX(Overrides!$F$292:$L$531,MATCH($A99&amp;$G99,Overrides!$C$292:$C$531,0),4),"")&lt;&gt;"",IFERROR(INDEX(Overrides!$F$292:$L$531,MATCH($A99&amp;$G99,Overrides!$C$292:$C$531,0),4),""),ROUND(S99*Setup!E$76*VLOOKUP($F99,Setup!$A$52:$C$55,3,FALSE()),0))</f>
        <v>0</v>
      </c>
      <c r="AB99" s="233">
        <f>IF(IFERROR(INDEX(Overrides!$F$292:$L$531,MATCH($A99&amp;$G99,Overrides!$C$292:$C$531,0),5),"")&lt;&gt;"",IFERROR(INDEX(Overrides!$F$292:$L$531,MATCH($A99&amp;$G99,Overrides!$C$292:$C$531,0),5),""),ROUND(T99*Setup!F$76*VLOOKUP($F99,Setup!$A$52:$C$55,3,FALSE()),0))</f>
        <v>0</v>
      </c>
      <c r="AC99" s="233">
        <f>IF(IFERROR(INDEX(Overrides!$F$292:$L$531,MATCH($A99&amp;$G99,Overrides!$C$292:$C$531,0),6),"")&lt;&gt;"",IFERROR(INDEX(Overrides!$F$292:$L$531,MATCH($A99&amp;$G99,Overrides!$C$292:$C$531,0),6),""),ROUND(U99*Setup!G$76*VLOOKUP($F99,Setup!$A$52:$C$55,3,FALSE()),0))</f>
        <v>0</v>
      </c>
      <c r="AD99" s="233">
        <f>IF(IFERROR(INDEX(Overrides!$F$292:$L$531,MATCH($A99&amp;$G99,Overrides!$C$292:$C$531,0),7),"")&lt;&gt;"",IFERROR(INDEX(Overrides!$F$292:$L$531,MATCH($A99&amp;$G99,Overrides!$C$292:$C$531,0),7),""),ROUND(V99*Setup!H$76*VLOOKUP($F99,Setup!$A$52:$C$55,3,FALSE()),0))</f>
        <v>0</v>
      </c>
      <c r="AE99" s="233">
        <f t="shared" si="84"/>
        <v>0</v>
      </c>
      <c r="AF99" s="233">
        <f t="shared" si="85"/>
        <v>68</v>
      </c>
      <c r="AG99" s="233">
        <f t="shared" si="86"/>
        <v>422</v>
      </c>
      <c r="AH99" s="233">
        <f t="shared" si="87"/>
        <v>70</v>
      </c>
      <c r="AI99" s="233">
        <f t="shared" si="88"/>
        <v>658</v>
      </c>
      <c r="AJ99" s="233">
        <f t="shared" si="89"/>
        <v>1120</v>
      </c>
      <c r="AK99" s="233">
        <f t="shared" si="90"/>
        <v>746</v>
      </c>
      <c r="AL99" s="233">
        <f t="shared" si="91"/>
        <v>922</v>
      </c>
      <c r="AM99" s="233">
        <f t="shared" si="92"/>
        <v>3084</v>
      </c>
      <c r="AN99" s="234">
        <f t="shared" si="120"/>
        <v>0</v>
      </c>
      <c r="AO99" s="234">
        <f t="shared" si="121"/>
        <v>0</v>
      </c>
      <c r="AP99" s="234">
        <f t="shared" si="122"/>
        <v>0</v>
      </c>
      <c r="AQ99" s="234">
        <f t="shared" si="123"/>
        <v>0</v>
      </c>
      <c r="AR99" s="234">
        <f t="shared" si="124"/>
        <v>0</v>
      </c>
      <c r="AS99" s="234">
        <f t="shared" si="125"/>
        <v>0</v>
      </c>
      <c r="AT99" s="234">
        <f t="shared" si="126"/>
        <v>0</v>
      </c>
      <c r="AU99" s="234">
        <f t="shared" si="93"/>
        <v>0</v>
      </c>
      <c r="AV99" s="167" t="str">
        <f>Setup!I12</f>
        <v>Yes</v>
      </c>
      <c r="AW99" s="167" t="str">
        <f>Setup!J12</f>
        <v>Yes</v>
      </c>
    </row>
    <row r="100" spans="1:49" ht="15" customHeight="1" x14ac:dyDescent="0.3">
      <c r="A100" s="167">
        <f>Setup!A12</f>
        <v>10</v>
      </c>
      <c r="B100" s="230">
        <f>Setup!B12</f>
        <v>46232</v>
      </c>
      <c r="C100" s="167" t="str">
        <f>Setup!C12</f>
        <v>Wednesday</v>
      </c>
      <c r="D100" s="167" t="str">
        <f>Setup!D12</f>
        <v>Athletic Club Boise</v>
      </c>
      <c r="E100" s="231">
        <f>Setup!E12</f>
        <v>0.79166666666666696</v>
      </c>
      <c r="F100" s="167" t="str">
        <f>Setup!F12</f>
        <v>C</v>
      </c>
      <c r="G100" s="167" t="s">
        <v>123</v>
      </c>
      <c r="H100" s="167" t="str">
        <f>Setup!H12</f>
        <v>Yes</v>
      </c>
      <c r="I100" s="232">
        <f>IF(IFERROR(INDEX(Overrides!$F$49:$L$288,MATCH($A100&amp;$G100,Overrides!$C$49:$C$288,0),1),"")&lt;&gt;"",IFERROR(INDEX(Overrides!$F$49:$L$288,MATCH($A100&amp;$G100,Overrides!$C$49:$C$288,0),1),""),IF(IFERROR(INDEX(Overrides!$D$6:$J$45,MATCH($F100&amp;$G100,Overrides!$C$6:$C$45,0),1),"")&lt;&gt;"",IFERROR(INDEX(Overrides!$D$6:$J$45,MATCH($F100&amp;$G100,Overrides!$C$6:$C$45,0),1),""),MROUND(VLOOKUP("P1+",Setup!$A$30:$B$36,2,FALSE())*VLOOKUP($G100,Setup!$A$40:$B$48,2,FALSE())*VLOOKUP($F100,Setup!$A$52:$B$55,2,FALSE()),0.5)))</f>
        <v>0</v>
      </c>
      <c r="J100" s="232">
        <f>IF(IFERROR(INDEX(Overrides!$F$49:$L$288,MATCH($A100&amp;$G100,Overrides!$C$49:$C$288,0),2),"")&lt;&gt;"",IFERROR(INDEX(Overrides!$F$49:$L$288,MATCH($A100&amp;$G100,Overrides!$C$49:$C$288,0),2),""),IF(IFERROR(INDEX(Overrides!$D$6:$J$45,MATCH($F100&amp;$G100,Overrides!$C$6:$C$45,0),2),"")&lt;&gt;"",IFERROR(INDEX(Overrides!$D$6:$J$45,MATCH($F100&amp;$G100,Overrides!$C$6:$C$45,0),2),""),MROUND(VLOOKUP("P1",Setup!$A$30:$B$36,2,FALSE())*VLOOKUP($G100,Setup!$A$40:$B$48,2,FALSE())*VLOOKUP($F100,Setup!$A$52:$B$55,2,FALSE()),0.5)))</f>
        <v>0</v>
      </c>
      <c r="K100" s="232">
        <f>IF(IFERROR(INDEX(Overrides!$F$49:$L$288,MATCH($A100&amp;$G100,Overrides!$C$49:$C$288,0),3),"")&lt;&gt;"",IFERROR(INDEX(Overrides!$F$49:$L$288,MATCH($A100&amp;$G100,Overrides!$C$49:$C$288,0),3),""),IF(IFERROR(INDEX(Overrides!$D$6:$J$45,MATCH($F100&amp;$G100,Overrides!$C$6:$C$45,0),3),"")&lt;&gt;"",IFERROR(INDEX(Overrides!$D$6:$J$45,MATCH($F100&amp;$G100,Overrides!$C$6:$C$45,0),3),""),MROUND(VLOOKUP("P2+",Setup!$A$30:$B$36,2,FALSE())*VLOOKUP($G100,Setup!$A$40:$B$48,2,FALSE())*VLOOKUP($F100,Setup!$A$52:$B$55,2,FALSE()),0.5)))</f>
        <v>0</v>
      </c>
      <c r="L100" s="232">
        <f>IF(IFERROR(INDEX(Overrides!$F$49:$L$288,MATCH($A100&amp;$G100,Overrides!$C$49:$C$288,0),4),"")&lt;&gt;"",IFERROR(INDEX(Overrides!$F$49:$L$288,MATCH($A100&amp;$G100,Overrides!$C$49:$C$288,0),4),""),IF(IFERROR(INDEX(Overrides!$D$6:$J$45,MATCH($F100&amp;$G100,Overrides!$C$6:$C$45,0),4),"")&lt;&gt;"",IFERROR(INDEX(Overrides!$D$6:$J$45,MATCH($F100&amp;$G100,Overrides!$C$6:$C$45,0),4),""),MROUND(VLOOKUP("P2",Setup!$A$30:$B$36,2,FALSE())*VLOOKUP($G100,Setup!$A$40:$B$48,2,FALSE())*VLOOKUP($F100,Setup!$A$52:$B$55,2,FALSE()),0.5)))</f>
        <v>0</v>
      </c>
      <c r="M100" s="232">
        <f>IF(IFERROR(INDEX(Overrides!$F$49:$L$288,MATCH($A100&amp;$G100,Overrides!$C$49:$C$288,0),5),"")&lt;&gt;"",IFERROR(INDEX(Overrides!$F$49:$L$288,MATCH($A100&amp;$G100,Overrides!$C$49:$C$288,0),5),""),IF(IFERROR(INDEX(Overrides!$D$6:$J$45,MATCH($F100&amp;$G100,Overrides!$C$6:$C$45,0),5),"")&lt;&gt;"",IFERROR(INDEX(Overrides!$D$6:$J$45,MATCH($F100&amp;$G100,Overrides!$C$6:$C$45,0),5),""),MROUND(VLOOKUP("P3",Setup!$A$30:$B$36,2,FALSE())*VLOOKUP($G100,Setup!$A$40:$B$48,2,FALSE())*VLOOKUP($F100,Setup!$A$52:$B$55,2,FALSE()),0.5)))</f>
        <v>0</v>
      </c>
      <c r="N100" s="232">
        <f>IF(IFERROR(INDEX(Overrides!$F$49:$L$288,MATCH($A100&amp;$G100,Overrides!$C$49:$C$288,0),6),"")&lt;&gt;"",IFERROR(INDEX(Overrides!$F$49:$L$288,MATCH($A100&amp;$G100,Overrides!$C$49:$C$288,0),6),""),IF(IFERROR(INDEX(Overrides!$D$6:$J$45,MATCH($F100&amp;$G100,Overrides!$C$6:$C$45,0),6),"")&lt;&gt;"",IFERROR(INDEX(Overrides!$D$6:$J$45,MATCH($F100&amp;$G100,Overrides!$C$6:$C$45,0),6),""),MROUND(VLOOKUP("P4",Setup!$A$30:$B$36,2,FALSE())*VLOOKUP($G100,Setup!$A$40:$B$48,2,FALSE())*VLOOKUP($F100,Setup!$A$52:$B$55,2,FALSE()),0.5)))</f>
        <v>0</v>
      </c>
      <c r="O100" s="232">
        <f>IF(IFERROR(INDEX(Overrides!$F$49:$L$288,MATCH($A100&amp;$G100,Overrides!$C$49:$C$288,0),7),"")&lt;&gt;"",IFERROR(INDEX(Overrides!$F$49:$L$288,MATCH($A100&amp;$G100,Overrides!$C$49:$C$288,0),7),""),IF(IFERROR(INDEX(Overrides!$D$6:$J$45,MATCH($F100&amp;$G100,Overrides!$C$6:$C$45,0),7),"")&lt;&gt;"",IFERROR(INDEX(Overrides!$D$6:$J$45,MATCH($F100&amp;$G100,Overrides!$C$6:$C$45,0),7),""),MROUND(VLOOKUP("P5",Setup!$A$30:$B$36,2,FALSE())*VLOOKUP($G100,Setup!$A$40:$B$48,2,FALSE())*VLOOKUP($F100,Setup!$A$52:$B$55,2,FALSE()),0.5)))</f>
        <v>0</v>
      </c>
      <c r="P100" s="233">
        <f>SUMIFS(Inventory!$F$2:$F$38,Inventory!$I$2:$I$38,"P1+",Inventory!$E$2:$E$38,"&lt;&gt;West")+IF(UPPER($H100)="YES",SUMIFS(Inventory!$F$2:$F$38,Inventory!$I$2:$I$38,"P1+",Inventory!$E$2:$E$38,"West"),0)</f>
        <v>68</v>
      </c>
      <c r="Q100" s="233">
        <f>SUMIFS(Inventory!$F$2:$F$38,Inventory!$I$2:$I$38,"P1",Inventory!$E$2:$E$38,"&lt;&gt;West")+IF(UPPER($H100)="YES",SUMIFS(Inventory!$F$2:$F$38,Inventory!$I$2:$I$38,"P1",Inventory!$E$2:$E$38,"West"),0)</f>
        <v>422</v>
      </c>
      <c r="R100" s="233">
        <f>SUMIFS(Inventory!$F$2:$F$38,Inventory!$I$2:$I$38,"P2+",Inventory!$E$2:$E$38,"&lt;&gt;West")+IF(UPPER($H100)="YES",SUMIFS(Inventory!$F$2:$F$38,Inventory!$I$2:$I$38,"P2+",Inventory!$E$2:$E$38,"West"),0)</f>
        <v>70</v>
      </c>
      <c r="S100" s="233">
        <f>SUMIFS(Inventory!$F$2:$F$38,Inventory!$I$2:$I$38,"P2",Inventory!$E$2:$E$38,"&lt;&gt;West")+IF(UPPER($H100)="YES",SUMIFS(Inventory!$F$2:$F$38,Inventory!$I$2:$I$38,"P2",Inventory!$E$2:$E$38,"West"),0)</f>
        <v>658</v>
      </c>
      <c r="T100" s="233">
        <f>SUMIFS(Inventory!$F$2:$F$38,Inventory!$I$2:$I$38,"P3",Inventory!$E$2:$E$38,"&lt;&gt;West")+IF(UPPER($H100)="YES",SUMIFS(Inventory!$F$2:$F$38,Inventory!$I$2:$I$38,"P3",Inventory!$E$2:$E$38,"West"),0)</f>
        <v>1120</v>
      </c>
      <c r="U100" s="233">
        <f>SUMIFS(Inventory!$F$2:$F$38,Inventory!$I$2:$I$38,"P4",Inventory!$E$2:$E$38,"&lt;&gt;West")+IF(UPPER($H100)="YES",SUMIFS(Inventory!$F$2:$F$38,Inventory!$I$2:$I$38,"P4",Inventory!$E$2:$E$38,"West"),0)</f>
        <v>746</v>
      </c>
      <c r="V100" s="233">
        <f>SUMIFS(Inventory!$F$2:$F$38,Inventory!$I$2:$I$38,"P5",Inventory!$E$2:$E$38,"&lt;&gt;West")+IF(UPPER($H100)="YES",SUMIFS(Inventory!$F$2:$F$38,Inventory!$I$2:$I$38,"P5",Inventory!$E$2:$E$38,"West"),0)</f>
        <v>922</v>
      </c>
      <c r="W100" s="233">
        <f t="shared" si="119"/>
        <v>4006</v>
      </c>
      <c r="X100" s="233">
        <f>IF(IFERROR(INDEX(Overrides!$F$292:$L$531,MATCH($A100&amp;$G100,Overrides!$C$292:$C$531,0),1),"")&lt;&gt;"",IFERROR(INDEX(Overrides!$F$292:$L$531,MATCH($A100&amp;$G100,Overrides!$C$292:$C$531,0),1),""),ROUND(P100*Setup!B$77*VLOOKUP($F100,Setup!$A$52:$C$55,3,FALSE()),0))</f>
        <v>0</v>
      </c>
      <c r="Y100" s="233">
        <f>IF(IFERROR(INDEX(Overrides!$F$292:$L$531,MATCH($A100&amp;$G100,Overrides!$C$292:$C$531,0),2),"")&lt;&gt;"",IFERROR(INDEX(Overrides!$F$292:$L$531,MATCH($A100&amp;$G100,Overrides!$C$292:$C$531,0),2),""),ROUND(Q100*Setup!C$77*VLOOKUP($F100,Setup!$A$52:$C$55,3,FALSE()),0))</f>
        <v>0</v>
      </c>
      <c r="Z100" s="233">
        <f>IF(IFERROR(INDEX(Overrides!$F$292:$L$531,MATCH($A100&amp;$G100,Overrides!$C$292:$C$531,0),3),"")&lt;&gt;"",IFERROR(INDEX(Overrides!$F$292:$L$531,MATCH($A100&amp;$G100,Overrides!$C$292:$C$531,0),3),""),ROUND(R100*Setup!D$77*VLOOKUP($F100,Setup!$A$52:$C$55,3,FALSE()),0))</f>
        <v>0</v>
      </c>
      <c r="AA100" s="233">
        <f>IF(IFERROR(INDEX(Overrides!$F$292:$L$531,MATCH($A100&amp;$G100,Overrides!$C$292:$C$531,0),4),"")&lt;&gt;"",IFERROR(INDEX(Overrides!$F$292:$L$531,MATCH($A100&amp;$G100,Overrides!$C$292:$C$531,0),4),""),ROUND(S100*Setup!E$77*VLOOKUP($F100,Setup!$A$52:$C$55,3,FALSE()),0))</f>
        <v>0</v>
      </c>
      <c r="AB100" s="233">
        <f>IF(IFERROR(INDEX(Overrides!$F$292:$L$531,MATCH($A100&amp;$G100,Overrides!$C$292:$C$531,0),5),"")&lt;&gt;"",IFERROR(INDEX(Overrides!$F$292:$L$531,MATCH($A100&amp;$G100,Overrides!$C$292:$C$531,0),5),""),ROUND(T100*Setup!F$77*VLOOKUP($F100,Setup!$A$52:$C$55,3,FALSE()),0))</f>
        <v>0</v>
      </c>
      <c r="AC100" s="233">
        <f>IF(IFERROR(INDEX(Overrides!$F$292:$L$531,MATCH($A100&amp;$G100,Overrides!$C$292:$C$531,0),6),"")&lt;&gt;"",IFERROR(INDEX(Overrides!$F$292:$L$531,MATCH($A100&amp;$G100,Overrides!$C$292:$C$531,0),6),""),ROUND(U100*Setup!G$77*VLOOKUP($F100,Setup!$A$52:$C$55,3,FALSE()),0))</f>
        <v>0</v>
      </c>
      <c r="AD100" s="233">
        <f>IF(IFERROR(INDEX(Overrides!$F$292:$L$531,MATCH($A100&amp;$G100,Overrides!$C$292:$C$531,0),7),"")&lt;&gt;"",IFERROR(INDEX(Overrides!$F$292:$L$531,MATCH($A100&amp;$G100,Overrides!$C$292:$C$531,0),7),""),ROUND(V100*Setup!H$77*VLOOKUP($F100,Setup!$A$52:$C$55,3,FALSE()),0))</f>
        <v>0</v>
      </c>
      <c r="AE100" s="233">
        <f t="shared" si="84"/>
        <v>0</v>
      </c>
      <c r="AF100" s="233">
        <f t="shared" si="85"/>
        <v>68</v>
      </c>
      <c r="AG100" s="233">
        <f t="shared" si="86"/>
        <v>422</v>
      </c>
      <c r="AH100" s="233">
        <f t="shared" si="87"/>
        <v>70</v>
      </c>
      <c r="AI100" s="233">
        <f t="shared" si="88"/>
        <v>658</v>
      </c>
      <c r="AJ100" s="233">
        <f t="shared" si="89"/>
        <v>1120</v>
      </c>
      <c r="AK100" s="233">
        <f t="shared" si="90"/>
        <v>746</v>
      </c>
      <c r="AL100" s="233">
        <f t="shared" si="91"/>
        <v>922</v>
      </c>
      <c r="AM100" s="233">
        <f t="shared" si="92"/>
        <v>3084</v>
      </c>
      <c r="AN100" s="234">
        <f t="shared" si="120"/>
        <v>0</v>
      </c>
      <c r="AO100" s="234">
        <f t="shared" si="121"/>
        <v>0</v>
      </c>
      <c r="AP100" s="234">
        <f t="shared" si="122"/>
        <v>0</v>
      </c>
      <c r="AQ100" s="234">
        <f t="shared" si="123"/>
        <v>0</v>
      </c>
      <c r="AR100" s="234">
        <f t="shared" si="124"/>
        <v>0</v>
      </c>
      <c r="AS100" s="234">
        <f t="shared" si="125"/>
        <v>0</v>
      </c>
      <c r="AT100" s="234">
        <f t="shared" si="126"/>
        <v>0</v>
      </c>
      <c r="AU100" s="234">
        <f t="shared" si="93"/>
        <v>0</v>
      </c>
      <c r="AV100" s="167" t="str">
        <f>Setup!I12</f>
        <v>Yes</v>
      </c>
      <c r="AW100" s="167" t="str">
        <f>Setup!J12</f>
        <v>Yes</v>
      </c>
    </row>
    <row r="101" spans="1:49" ht="15" customHeight="1" x14ac:dyDescent="0.3">
      <c r="A101" s="167">
        <f>Setup!A12</f>
        <v>10</v>
      </c>
      <c r="B101" s="230">
        <f>Setup!B12</f>
        <v>46232</v>
      </c>
      <c r="C101" s="167" t="str">
        <f>Setup!C12</f>
        <v>Wednesday</v>
      </c>
      <c r="D101" s="167" t="str">
        <f>Setup!D12</f>
        <v>Athletic Club Boise</v>
      </c>
      <c r="E101" s="231">
        <f>Setup!E12</f>
        <v>0.79166666666666696</v>
      </c>
      <c r="F101" s="167" t="str">
        <f>Setup!F12</f>
        <v>C</v>
      </c>
      <c r="G101" s="167" t="s">
        <v>125</v>
      </c>
      <c r="H101" s="167" t="str">
        <f>Setup!H12</f>
        <v>Yes</v>
      </c>
      <c r="I101" s="232">
        <f>IF(IFERROR(INDEX(Overrides!$F$49:$L$288,MATCH($A101&amp;$G101,Overrides!$C$49:$C$288,0),1),"")&lt;&gt;"",IFERROR(INDEX(Overrides!$F$49:$L$288,MATCH($A101&amp;$G101,Overrides!$C$49:$C$288,0),1),""),IF(IFERROR(INDEX(Overrides!$D$6:$J$45,MATCH($F101&amp;$G101,Overrides!$C$6:$C$45,0),1),"")&lt;&gt;"",IFERROR(INDEX(Overrides!$D$6:$J$45,MATCH($F101&amp;$G101,Overrides!$C$6:$C$45,0),1),""),MROUND(VLOOKUP("P1+",Setup!$A$30:$B$36,2,FALSE())*VLOOKUP($G101,Setup!$A$40:$B$48,2,FALSE())*VLOOKUP($F101,Setup!$A$52:$B$55,2,FALSE()),0.5)))</f>
        <v>0</v>
      </c>
      <c r="J101" s="232">
        <f>IF(IFERROR(INDEX(Overrides!$F$49:$L$288,MATCH($A101&amp;$G101,Overrides!$C$49:$C$288,0),2),"")&lt;&gt;"",IFERROR(INDEX(Overrides!$F$49:$L$288,MATCH($A101&amp;$G101,Overrides!$C$49:$C$288,0),2),""),IF(IFERROR(INDEX(Overrides!$D$6:$J$45,MATCH($F101&amp;$G101,Overrides!$C$6:$C$45,0),2),"")&lt;&gt;"",IFERROR(INDEX(Overrides!$D$6:$J$45,MATCH($F101&amp;$G101,Overrides!$C$6:$C$45,0),2),""),MROUND(VLOOKUP("P1",Setup!$A$30:$B$36,2,FALSE())*VLOOKUP($G101,Setup!$A$40:$B$48,2,FALSE())*VLOOKUP($F101,Setup!$A$52:$B$55,2,FALSE()),0.5)))</f>
        <v>0</v>
      </c>
      <c r="K101" s="232">
        <f>IF(IFERROR(INDEX(Overrides!$F$49:$L$288,MATCH($A101&amp;$G101,Overrides!$C$49:$C$288,0),3),"")&lt;&gt;"",IFERROR(INDEX(Overrides!$F$49:$L$288,MATCH($A101&amp;$G101,Overrides!$C$49:$C$288,0),3),""),IF(IFERROR(INDEX(Overrides!$D$6:$J$45,MATCH($F101&amp;$G101,Overrides!$C$6:$C$45,0),3),"")&lt;&gt;"",IFERROR(INDEX(Overrides!$D$6:$J$45,MATCH($F101&amp;$G101,Overrides!$C$6:$C$45,0),3),""),MROUND(VLOOKUP("P2+",Setup!$A$30:$B$36,2,FALSE())*VLOOKUP($G101,Setup!$A$40:$B$48,2,FALSE())*VLOOKUP($F101,Setup!$A$52:$B$55,2,FALSE()),0.5)))</f>
        <v>0</v>
      </c>
      <c r="L101" s="232">
        <f>IF(IFERROR(INDEX(Overrides!$F$49:$L$288,MATCH($A101&amp;$G101,Overrides!$C$49:$C$288,0),4),"")&lt;&gt;"",IFERROR(INDEX(Overrides!$F$49:$L$288,MATCH($A101&amp;$G101,Overrides!$C$49:$C$288,0),4),""),IF(IFERROR(INDEX(Overrides!$D$6:$J$45,MATCH($F101&amp;$G101,Overrides!$C$6:$C$45,0),4),"")&lt;&gt;"",IFERROR(INDEX(Overrides!$D$6:$J$45,MATCH($F101&amp;$G101,Overrides!$C$6:$C$45,0),4),""),MROUND(VLOOKUP("P2",Setup!$A$30:$B$36,2,FALSE())*VLOOKUP($G101,Setup!$A$40:$B$48,2,FALSE())*VLOOKUP($F101,Setup!$A$52:$B$55,2,FALSE()),0.5)))</f>
        <v>0</v>
      </c>
      <c r="M101" s="232">
        <f>IF(IFERROR(INDEX(Overrides!$F$49:$L$288,MATCH($A101&amp;$G101,Overrides!$C$49:$C$288,0),5),"")&lt;&gt;"",IFERROR(INDEX(Overrides!$F$49:$L$288,MATCH($A101&amp;$G101,Overrides!$C$49:$C$288,0),5),""),IF(IFERROR(INDEX(Overrides!$D$6:$J$45,MATCH($F101&amp;$G101,Overrides!$C$6:$C$45,0),5),"")&lt;&gt;"",IFERROR(INDEX(Overrides!$D$6:$J$45,MATCH($F101&amp;$G101,Overrides!$C$6:$C$45,0),5),""),MROUND(VLOOKUP("P3",Setup!$A$30:$B$36,2,FALSE())*VLOOKUP($G101,Setup!$A$40:$B$48,2,FALSE())*VLOOKUP($F101,Setup!$A$52:$B$55,2,FALSE()),0.5)))</f>
        <v>0</v>
      </c>
      <c r="N101" s="232">
        <f>IF(IFERROR(INDEX(Overrides!$F$49:$L$288,MATCH($A101&amp;$G101,Overrides!$C$49:$C$288,0),6),"")&lt;&gt;"",IFERROR(INDEX(Overrides!$F$49:$L$288,MATCH($A101&amp;$G101,Overrides!$C$49:$C$288,0),6),""),IF(IFERROR(INDEX(Overrides!$D$6:$J$45,MATCH($F101&amp;$G101,Overrides!$C$6:$C$45,0),6),"")&lt;&gt;"",IFERROR(INDEX(Overrides!$D$6:$J$45,MATCH($F101&amp;$G101,Overrides!$C$6:$C$45,0),6),""),MROUND(VLOOKUP("P4",Setup!$A$30:$B$36,2,FALSE())*VLOOKUP($G101,Setup!$A$40:$B$48,2,FALSE())*VLOOKUP($F101,Setup!$A$52:$B$55,2,FALSE()),0.5)))</f>
        <v>0</v>
      </c>
      <c r="O101" s="232">
        <f>IF(IFERROR(INDEX(Overrides!$F$49:$L$288,MATCH($A101&amp;$G101,Overrides!$C$49:$C$288,0),7),"")&lt;&gt;"",IFERROR(INDEX(Overrides!$F$49:$L$288,MATCH($A101&amp;$G101,Overrides!$C$49:$C$288,0),7),""),IF(IFERROR(INDEX(Overrides!$D$6:$J$45,MATCH($F101&amp;$G101,Overrides!$C$6:$C$45,0),7),"")&lt;&gt;"",IFERROR(INDEX(Overrides!$D$6:$J$45,MATCH($F101&amp;$G101,Overrides!$C$6:$C$45,0),7),""),MROUND(VLOOKUP("P5",Setup!$A$30:$B$36,2,FALSE())*VLOOKUP($G101,Setup!$A$40:$B$48,2,FALSE())*VLOOKUP($F101,Setup!$A$52:$B$55,2,FALSE()),0.5)))</f>
        <v>0</v>
      </c>
      <c r="P101" s="233">
        <f>SUMIFS(Inventory!$F$2:$F$38,Inventory!$I$2:$I$38,"P1+",Inventory!$E$2:$E$38,"&lt;&gt;West")+IF(UPPER($H101)="YES",SUMIFS(Inventory!$F$2:$F$38,Inventory!$I$2:$I$38,"P1+",Inventory!$E$2:$E$38,"West"),0)</f>
        <v>68</v>
      </c>
      <c r="Q101" s="233">
        <f>SUMIFS(Inventory!$F$2:$F$38,Inventory!$I$2:$I$38,"P1",Inventory!$E$2:$E$38,"&lt;&gt;West")+IF(UPPER($H101)="YES",SUMIFS(Inventory!$F$2:$F$38,Inventory!$I$2:$I$38,"P1",Inventory!$E$2:$E$38,"West"),0)</f>
        <v>422</v>
      </c>
      <c r="R101" s="233">
        <f>SUMIFS(Inventory!$F$2:$F$38,Inventory!$I$2:$I$38,"P2+",Inventory!$E$2:$E$38,"&lt;&gt;West")+IF(UPPER($H101)="YES",SUMIFS(Inventory!$F$2:$F$38,Inventory!$I$2:$I$38,"P2+",Inventory!$E$2:$E$38,"West"),0)</f>
        <v>70</v>
      </c>
      <c r="S101" s="233">
        <f>SUMIFS(Inventory!$F$2:$F$38,Inventory!$I$2:$I$38,"P2",Inventory!$E$2:$E$38,"&lt;&gt;West")+IF(UPPER($H101)="YES",SUMIFS(Inventory!$F$2:$F$38,Inventory!$I$2:$I$38,"P2",Inventory!$E$2:$E$38,"West"),0)</f>
        <v>658</v>
      </c>
      <c r="T101" s="233">
        <f>SUMIFS(Inventory!$F$2:$F$38,Inventory!$I$2:$I$38,"P3",Inventory!$E$2:$E$38,"&lt;&gt;West")+IF(UPPER($H101)="YES",SUMIFS(Inventory!$F$2:$F$38,Inventory!$I$2:$I$38,"P3",Inventory!$E$2:$E$38,"West"),0)</f>
        <v>1120</v>
      </c>
      <c r="U101" s="233">
        <f>SUMIFS(Inventory!$F$2:$F$38,Inventory!$I$2:$I$38,"P4",Inventory!$E$2:$E$38,"&lt;&gt;West")+IF(UPPER($H101)="YES",SUMIFS(Inventory!$F$2:$F$38,Inventory!$I$2:$I$38,"P4",Inventory!$E$2:$E$38,"West"),0)</f>
        <v>746</v>
      </c>
      <c r="V101" s="233">
        <f>SUMIFS(Inventory!$F$2:$F$38,Inventory!$I$2:$I$38,"P5",Inventory!$E$2:$E$38,"&lt;&gt;West")+IF(UPPER($H101)="YES",SUMIFS(Inventory!$F$2:$F$38,Inventory!$I$2:$I$38,"P5",Inventory!$E$2:$E$38,"West"),0)</f>
        <v>922</v>
      </c>
      <c r="W101" s="233">
        <f t="shared" si="119"/>
        <v>4006</v>
      </c>
      <c r="X101" s="233">
        <f>IF(IFERROR(INDEX(Overrides!$F$292:$L$531,MATCH($A101&amp;$G101,Overrides!$C$292:$C$531,0),1),"")&lt;&gt;"",IFERROR(INDEX(Overrides!$F$292:$L$531,MATCH($A101&amp;$G101,Overrides!$C$292:$C$531,0),1),""),ROUND(P101*Setup!B$78*VLOOKUP($F101,Setup!$A$52:$C$55,3,FALSE()),0))</f>
        <v>0</v>
      </c>
      <c r="Y101" s="233">
        <f>IF(IFERROR(INDEX(Overrides!$F$292:$L$531,MATCH($A101&amp;$G101,Overrides!$C$292:$C$531,0),2),"")&lt;&gt;"",IFERROR(INDEX(Overrides!$F$292:$L$531,MATCH($A101&amp;$G101,Overrides!$C$292:$C$531,0),2),""),ROUND(Q101*Setup!C$78*VLOOKUP($F101,Setup!$A$52:$C$55,3,FALSE()),0))</f>
        <v>0</v>
      </c>
      <c r="Z101" s="233">
        <f>IF(IFERROR(INDEX(Overrides!$F$292:$L$531,MATCH($A101&amp;$G101,Overrides!$C$292:$C$531,0),3),"")&lt;&gt;"",IFERROR(INDEX(Overrides!$F$292:$L$531,MATCH($A101&amp;$G101,Overrides!$C$292:$C$531,0),3),""),ROUND(R101*Setup!D$78*VLOOKUP($F101,Setup!$A$52:$C$55,3,FALSE()),0))</f>
        <v>0</v>
      </c>
      <c r="AA101" s="233">
        <f>IF(IFERROR(INDEX(Overrides!$F$292:$L$531,MATCH($A101&amp;$G101,Overrides!$C$292:$C$531,0),4),"")&lt;&gt;"",IFERROR(INDEX(Overrides!$F$292:$L$531,MATCH($A101&amp;$G101,Overrides!$C$292:$C$531,0),4),""),ROUND(S101*Setup!E$78*VLOOKUP($F101,Setup!$A$52:$C$55,3,FALSE()),0))</f>
        <v>0</v>
      </c>
      <c r="AB101" s="233">
        <f>IF(IFERROR(INDEX(Overrides!$F$292:$L$531,MATCH($A101&amp;$G101,Overrides!$C$292:$C$531,0),5),"")&lt;&gt;"",IFERROR(INDEX(Overrides!$F$292:$L$531,MATCH($A101&amp;$G101,Overrides!$C$292:$C$531,0),5),""),ROUND(T101*Setup!F$78*VLOOKUP($F101,Setup!$A$52:$C$55,3,FALSE()),0))</f>
        <v>0</v>
      </c>
      <c r="AC101" s="233">
        <f>IF(IFERROR(INDEX(Overrides!$F$292:$L$531,MATCH($A101&amp;$G101,Overrides!$C$292:$C$531,0),6),"")&lt;&gt;"",IFERROR(INDEX(Overrides!$F$292:$L$531,MATCH($A101&amp;$G101,Overrides!$C$292:$C$531,0),6),""),ROUND(U101*Setup!G$78*VLOOKUP($F101,Setup!$A$52:$C$55,3,FALSE()),0))</f>
        <v>0</v>
      </c>
      <c r="AD101" s="233">
        <f>IF(IFERROR(INDEX(Overrides!$F$292:$L$531,MATCH($A101&amp;$G101,Overrides!$C$292:$C$531,0),7),"")&lt;&gt;"",IFERROR(INDEX(Overrides!$F$292:$L$531,MATCH($A101&amp;$G101,Overrides!$C$292:$C$531,0),7),""),ROUND(V101*Setup!H$78*VLOOKUP($F101,Setup!$A$52:$C$55,3,FALSE()),0))</f>
        <v>0</v>
      </c>
      <c r="AE101" s="233">
        <f t="shared" si="84"/>
        <v>0</v>
      </c>
      <c r="AF101" s="233">
        <f t="shared" si="85"/>
        <v>68</v>
      </c>
      <c r="AG101" s="233">
        <f t="shared" si="86"/>
        <v>422</v>
      </c>
      <c r="AH101" s="233">
        <f t="shared" si="87"/>
        <v>70</v>
      </c>
      <c r="AI101" s="233">
        <f t="shared" si="88"/>
        <v>658</v>
      </c>
      <c r="AJ101" s="233">
        <f t="shared" si="89"/>
        <v>1120</v>
      </c>
      <c r="AK101" s="233">
        <f t="shared" si="90"/>
        <v>746</v>
      </c>
      <c r="AL101" s="233">
        <f t="shared" si="91"/>
        <v>922</v>
      </c>
      <c r="AM101" s="233">
        <f t="shared" si="92"/>
        <v>3084</v>
      </c>
      <c r="AN101" s="234">
        <f t="shared" si="120"/>
        <v>0</v>
      </c>
      <c r="AO101" s="234">
        <f t="shared" si="121"/>
        <v>0</v>
      </c>
      <c r="AP101" s="234">
        <f t="shared" si="122"/>
        <v>0</v>
      </c>
      <c r="AQ101" s="234">
        <f t="shared" si="123"/>
        <v>0</v>
      </c>
      <c r="AR101" s="234">
        <f t="shared" si="124"/>
        <v>0</v>
      </c>
      <c r="AS101" s="234">
        <f t="shared" si="125"/>
        <v>0</v>
      </c>
      <c r="AT101" s="234">
        <f t="shared" si="126"/>
        <v>0</v>
      </c>
      <c r="AU101" s="234">
        <f t="shared" si="93"/>
        <v>0</v>
      </c>
      <c r="AV101" s="167" t="str">
        <f>Setup!I12</f>
        <v>Yes</v>
      </c>
      <c r="AW101" s="167" t="str">
        <f>Setup!J12</f>
        <v>Yes</v>
      </c>
    </row>
    <row r="102" spans="1:49" ht="15" customHeight="1" x14ac:dyDescent="0.3">
      <c r="A102" s="235">
        <f>Setup!A12</f>
        <v>10</v>
      </c>
      <c r="B102" s="236">
        <f>Setup!B12</f>
        <v>46232</v>
      </c>
      <c r="C102" s="235" t="str">
        <f>Setup!C12</f>
        <v>Wednesday</v>
      </c>
      <c r="D102" s="235" t="str">
        <f>Setup!D12</f>
        <v>Athletic Club Boise</v>
      </c>
      <c r="E102" s="237">
        <f>Setup!E12</f>
        <v>0.79166666666666696</v>
      </c>
      <c r="F102" s="235" t="str">
        <f>Setup!F12</f>
        <v>C</v>
      </c>
      <c r="G102" s="238" t="s">
        <v>151</v>
      </c>
      <c r="H102" s="235" t="str">
        <f>Setup!H12</f>
        <v>Yes</v>
      </c>
      <c r="I102" s="235" t="s">
        <v>39</v>
      </c>
      <c r="J102" s="235" t="s">
        <v>39</v>
      </c>
      <c r="K102" s="235" t="s">
        <v>39</v>
      </c>
      <c r="L102" s="235" t="s">
        <v>39</v>
      </c>
      <c r="M102" s="235" t="s">
        <v>39</v>
      </c>
      <c r="N102" s="235" t="s">
        <v>39</v>
      </c>
      <c r="O102" s="235" t="s">
        <v>39</v>
      </c>
      <c r="P102" s="239">
        <f t="shared" ref="P102:W102" si="127">P93</f>
        <v>68</v>
      </c>
      <c r="Q102" s="239">
        <f t="shared" si="127"/>
        <v>422</v>
      </c>
      <c r="R102" s="239">
        <f t="shared" si="127"/>
        <v>70</v>
      </c>
      <c r="S102" s="239">
        <f t="shared" si="127"/>
        <v>658</v>
      </c>
      <c r="T102" s="239">
        <f t="shared" si="127"/>
        <v>1120</v>
      </c>
      <c r="U102" s="239">
        <f t="shared" si="127"/>
        <v>746</v>
      </c>
      <c r="V102" s="239">
        <f t="shared" si="127"/>
        <v>922</v>
      </c>
      <c r="W102" s="239">
        <f t="shared" si="127"/>
        <v>4006</v>
      </c>
      <c r="X102" s="239">
        <f t="shared" ref="X102:AD102" si="128">SUM(X93:X101)</f>
        <v>68</v>
      </c>
      <c r="Y102" s="239">
        <f t="shared" si="128"/>
        <v>312</v>
      </c>
      <c r="Z102" s="239">
        <f t="shared" si="128"/>
        <v>70</v>
      </c>
      <c r="AA102" s="239">
        <f t="shared" si="128"/>
        <v>474</v>
      </c>
      <c r="AB102" s="239">
        <f t="shared" si="128"/>
        <v>825</v>
      </c>
      <c r="AC102" s="239">
        <f t="shared" si="128"/>
        <v>524</v>
      </c>
      <c r="AD102" s="239">
        <f t="shared" si="128"/>
        <v>664</v>
      </c>
      <c r="AE102" s="239">
        <f t="shared" si="84"/>
        <v>2937</v>
      </c>
      <c r="AF102" s="239">
        <f t="shared" si="85"/>
        <v>0</v>
      </c>
      <c r="AG102" s="239">
        <f t="shared" si="86"/>
        <v>110</v>
      </c>
      <c r="AH102" s="239">
        <f t="shared" si="87"/>
        <v>0</v>
      </c>
      <c r="AI102" s="239">
        <f t="shared" si="88"/>
        <v>184</v>
      </c>
      <c r="AJ102" s="239">
        <f t="shared" si="89"/>
        <v>295</v>
      </c>
      <c r="AK102" s="239">
        <f t="shared" si="90"/>
        <v>222</v>
      </c>
      <c r="AL102" s="239">
        <f t="shared" si="91"/>
        <v>258</v>
      </c>
      <c r="AM102" s="239">
        <f t="shared" si="92"/>
        <v>3748</v>
      </c>
      <c r="AN102" s="240">
        <f t="shared" ref="AN102:AT102" si="129">SUM(AN93:AN101)</f>
        <v>4420</v>
      </c>
      <c r="AO102" s="240">
        <f t="shared" si="129"/>
        <v>17344.5</v>
      </c>
      <c r="AP102" s="240">
        <f t="shared" si="129"/>
        <v>3430</v>
      </c>
      <c r="AQ102" s="240">
        <f t="shared" si="129"/>
        <v>18357</v>
      </c>
      <c r="AR102" s="240">
        <f t="shared" si="129"/>
        <v>18611</v>
      </c>
      <c r="AS102" s="240">
        <f t="shared" si="129"/>
        <v>7714</v>
      </c>
      <c r="AT102" s="240">
        <f t="shared" si="129"/>
        <v>7698</v>
      </c>
      <c r="AU102" s="240">
        <f t="shared" si="93"/>
        <v>77574.5</v>
      </c>
      <c r="AV102" s="235" t="str">
        <f>Setup!I12</f>
        <v>Yes</v>
      </c>
      <c r="AW102" s="235" t="str">
        <f>Setup!J12</f>
        <v>Yes</v>
      </c>
    </row>
    <row r="103" spans="1:49" ht="15" customHeight="1" x14ac:dyDescent="0.3">
      <c r="A103" s="167">
        <f>Setup!A13</f>
        <v>11</v>
      </c>
      <c r="B103" s="230">
        <f>Setup!B13</f>
        <v>46235</v>
      </c>
      <c r="C103" s="167" t="str">
        <f>Setup!C13</f>
        <v>Saturday</v>
      </c>
      <c r="D103" s="167" t="str">
        <f>Setup!D13</f>
        <v>Portland Hearts of Pine</v>
      </c>
      <c r="E103" s="231">
        <f>Setup!E13</f>
        <v>0.79166666666666696</v>
      </c>
      <c r="F103" s="167" t="str">
        <f>Setup!F13</f>
        <v>B</v>
      </c>
      <c r="G103" s="167" t="s">
        <v>110</v>
      </c>
      <c r="H103" s="167" t="str">
        <f>Setup!H13</f>
        <v>Yes</v>
      </c>
      <c r="I103" s="232">
        <f>IF(IFERROR(INDEX(Overrides!$F$49:$L$288,MATCH($A103&amp;$G103,Overrides!$C$49:$C$288,0),1),"")&lt;&gt;"",IFERROR(INDEX(Overrides!$F$49:$L$288,MATCH($A103&amp;$G103,Overrides!$C$49:$C$288,0),1),""),IF(IFERROR(INDEX(Overrides!$D$6:$J$45,MATCH($F103&amp;$G103,Overrides!$C$6:$C$45,0),1),"")&lt;&gt;"",IFERROR(INDEX(Overrides!$D$6:$J$45,MATCH($F103&amp;$G103,Overrides!$C$6:$C$45,0),1),""),MROUND(VLOOKUP("P1+",Setup!$A$30:$B$36,2,FALSE())*VLOOKUP($G103,Setup!$A$40:$B$48,2,FALSE()),0.5)))</f>
        <v>65</v>
      </c>
      <c r="J103" s="232">
        <f>IF(IFERROR(INDEX(Overrides!$F$49:$L$288,MATCH($A103&amp;$G103,Overrides!$C$49:$C$288,0),2),"")&lt;&gt;"",IFERROR(INDEX(Overrides!$F$49:$L$288,MATCH($A103&amp;$G103,Overrides!$C$49:$C$288,0),2),""),IF(IFERROR(INDEX(Overrides!$D$6:$J$45,MATCH($F103&amp;$G103,Overrides!$C$6:$C$45,0),2),"")&lt;&gt;"",IFERROR(INDEX(Overrides!$D$6:$J$45,MATCH($F103&amp;$G103,Overrides!$C$6:$C$45,0),2),""),MROUND(VLOOKUP("P1",Setup!$A$30:$B$36,2,FALSE())*VLOOKUP($G103,Setup!$A$40:$B$48,2,FALSE()),0.5)))</f>
        <v>55</v>
      </c>
      <c r="K103" s="232">
        <f>IF(IFERROR(INDEX(Overrides!$F$49:$L$288,MATCH($A103&amp;$G103,Overrides!$C$49:$C$288,0),3),"")&lt;&gt;"",IFERROR(INDEX(Overrides!$F$49:$L$288,MATCH($A103&amp;$G103,Overrides!$C$49:$C$288,0),3),""),IF(IFERROR(INDEX(Overrides!$D$6:$J$45,MATCH($F103&amp;$G103,Overrides!$C$6:$C$45,0),3),"")&lt;&gt;"",IFERROR(INDEX(Overrides!$D$6:$J$45,MATCH($F103&amp;$G103,Overrides!$C$6:$C$45,0),3),""),MROUND(VLOOKUP("P2+",Setup!$A$30:$B$36,2,FALSE())*VLOOKUP($G103,Setup!$A$40:$B$48,2,FALSE()),0.5)))</f>
        <v>49</v>
      </c>
      <c r="L103" s="232">
        <f>IF(IFERROR(INDEX(Overrides!$F$49:$L$288,MATCH($A103&amp;$G103,Overrides!$C$49:$C$288,0),4),"")&lt;&gt;"",IFERROR(INDEX(Overrides!$F$49:$L$288,MATCH($A103&amp;$G103,Overrides!$C$49:$C$288,0),4),""),IF(IFERROR(INDEX(Overrides!$D$6:$J$45,MATCH($F103&amp;$G103,Overrides!$C$6:$C$45,0),4),"")&lt;&gt;"",IFERROR(INDEX(Overrides!$D$6:$J$45,MATCH($F103&amp;$G103,Overrides!$C$6:$C$45,0),4),""),MROUND(VLOOKUP("P2",Setup!$A$30:$B$36,2,FALSE())*VLOOKUP($G103,Setup!$A$40:$B$48,2,FALSE()),0.5)))</f>
        <v>39</v>
      </c>
      <c r="M103" s="232">
        <f>IF(IFERROR(INDEX(Overrides!$F$49:$L$288,MATCH($A103&amp;$G103,Overrides!$C$49:$C$288,0),5),"")&lt;&gt;"",IFERROR(INDEX(Overrides!$F$49:$L$288,MATCH($A103&amp;$G103,Overrides!$C$49:$C$288,0),5),""),IF(IFERROR(INDEX(Overrides!$D$6:$J$45,MATCH($F103&amp;$G103,Overrides!$C$6:$C$45,0),5),"")&lt;&gt;"",IFERROR(INDEX(Overrides!$D$6:$J$45,MATCH($F103&amp;$G103,Overrides!$C$6:$C$45,0),5),""),MROUND(VLOOKUP("P3",Setup!$A$30:$B$36,2,FALSE())*VLOOKUP($G103,Setup!$A$40:$B$48,2,FALSE()),0.5)))</f>
        <v>23</v>
      </c>
      <c r="N103" s="232">
        <f>IF(IFERROR(INDEX(Overrides!$F$49:$L$288,MATCH($A103&amp;$G103,Overrides!$C$49:$C$288,0),6),"")&lt;&gt;"",IFERROR(INDEX(Overrides!$F$49:$L$288,MATCH($A103&amp;$G103,Overrides!$C$49:$C$288,0),6),""),IF(IFERROR(INDEX(Overrides!$D$6:$J$45,MATCH($F103&amp;$G103,Overrides!$C$6:$C$45,0),6),"")&lt;&gt;"",IFERROR(INDEX(Overrides!$D$6:$J$45,MATCH($F103&amp;$G103,Overrides!$C$6:$C$45,0),6),""),MROUND(VLOOKUP("P4",Setup!$A$30:$B$36,2,FALSE())*VLOOKUP($G103,Setup!$A$40:$B$48,2,FALSE()),0.5)))</f>
        <v>15</v>
      </c>
      <c r="O103" s="232">
        <f>IF(IFERROR(INDEX(Overrides!$F$49:$L$288,MATCH($A103&amp;$G103,Overrides!$C$49:$C$288,0),7),"")&lt;&gt;"",IFERROR(INDEX(Overrides!$F$49:$L$288,MATCH($A103&amp;$G103,Overrides!$C$49:$C$288,0),7),""),IF(IFERROR(INDEX(Overrides!$D$6:$J$45,MATCH($F103&amp;$G103,Overrides!$C$6:$C$45,0),7),"")&lt;&gt;"",IFERROR(INDEX(Overrides!$D$6:$J$45,MATCH($F103&amp;$G103,Overrides!$C$6:$C$45,0),7),""),MROUND(VLOOKUP("P5",Setup!$A$30:$B$36,2,FALSE())*VLOOKUP($G103,Setup!$A$40:$B$48,2,FALSE()),0.5)))</f>
        <v>12</v>
      </c>
      <c r="P103" s="233">
        <f>SUMIFS(Inventory!$F$2:$F$38,Inventory!$I$2:$I$38,"P1+",Inventory!$E$2:$E$38,"&lt;&gt;West")+IF(UPPER($H103)="YES",SUMIFS(Inventory!$F$2:$F$38,Inventory!$I$2:$I$38,"P1+",Inventory!$E$2:$E$38,"West"),0)</f>
        <v>68</v>
      </c>
      <c r="Q103" s="233">
        <f>SUMIFS(Inventory!$F$2:$F$38,Inventory!$I$2:$I$38,"P1",Inventory!$E$2:$E$38,"&lt;&gt;West")+IF(UPPER($H103)="YES",SUMIFS(Inventory!$F$2:$F$38,Inventory!$I$2:$I$38,"P1",Inventory!$E$2:$E$38,"West"),0)</f>
        <v>422</v>
      </c>
      <c r="R103" s="233">
        <f>SUMIFS(Inventory!$F$2:$F$38,Inventory!$I$2:$I$38,"P2+",Inventory!$E$2:$E$38,"&lt;&gt;West")+IF(UPPER($H103)="YES",SUMIFS(Inventory!$F$2:$F$38,Inventory!$I$2:$I$38,"P2+",Inventory!$E$2:$E$38,"West"),0)</f>
        <v>70</v>
      </c>
      <c r="S103" s="233">
        <f>SUMIFS(Inventory!$F$2:$F$38,Inventory!$I$2:$I$38,"P2",Inventory!$E$2:$E$38,"&lt;&gt;West")+IF(UPPER($H103)="YES",SUMIFS(Inventory!$F$2:$F$38,Inventory!$I$2:$I$38,"P2",Inventory!$E$2:$E$38,"West"),0)</f>
        <v>658</v>
      </c>
      <c r="T103" s="233">
        <f>SUMIFS(Inventory!$F$2:$F$38,Inventory!$I$2:$I$38,"P3",Inventory!$E$2:$E$38,"&lt;&gt;West")+IF(UPPER($H103)="YES",SUMIFS(Inventory!$F$2:$F$38,Inventory!$I$2:$I$38,"P3",Inventory!$E$2:$E$38,"West"),0)</f>
        <v>1120</v>
      </c>
      <c r="U103" s="233">
        <f>SUMIFS(Inventory!$F$2:$F$38,Inventory!$I$2:$I$38,"P4",Inventory!$E$2:$E$38,"&lt;&gt;West")+IF(UPPER($H103)="YES",SUMIFS(Inventory!$F$2:$F$38,Inventory!$I$2:$I$38,"P4",Inventory!$E$2:$E$38,"West"),0)</f>
        <v>746</v>
      </c>
      <c r="V103" s="233">
        <f>SUMIFS(Inventory!$F$2:$F$38,Inventory!$I$2:$I$38,"P5",Inventory!$E$2:$E$38,"&lt;&gt;West")+IF(UPPER($H103)="YES",SUMIFS(Inventory!$F$2:$F$38,Inventory!$I$2:$I$38,"P5",Inventory!$E$2:$E$38,"West"),0)</f>
        <v>922</v>
      </c>
      <c r="W103" s="233">
        <f t="shared" ref="W103:W111" si="130">SUM(P103:V103)</f>
        <v>4006</v>
      </c>
      <c r="X103" s="233">
        <f>IF(IFERROR(INDEX(Overrides!$F$292:$L$531,MATCH($A103&amp;$G103,Overrides!$C$292:$C$531,0),1),"")&lt;&gt;"",IFERROR(INDEX(Overrides!$F$292:$L$531,MATCH($A103&amp;$G103,Overrides!$C$292:$C$531,0),1),""),ROUND(P103*Setup!B$70,0))</f>
        <v>68</v>
      </c>
      <c r="Y103" s="233">
        <f>IF(IFERROR(INDEX(Overrides!$F$292:$L$531,MATCH($A103&amp;$G103,Overrides!$C$292:$C$531,0),2),"")&lt;&gt;"",IFERROR(INDEX(Overrides!$F$292:$L$531,MATCH($A103&amp;$G103,Overrides!$C$292:$C$531,0),2),""),ROUND(Q103*Setup!C$70,0))</f>
        <v>106</v>
      </c>
      <c r="Z103" s="233">
        <f>IF(IFERROR(INDEX(Overrides!$F$292:$L$531,MATCH($A103&amp;$G103,Overrides!$C$292:$C$531,0),3),"")&lt;&gt;"",IFERROR(INDEX(Overrides!$F$292:$L$531,MATCH($A103&amp;$G103,Overrides!$C$292:$C$531,0),3),""),ROUND(R103*Setup!D$70,0))</f>
        <v>70</v>
      </c>
      <c r="AA103" s="233">
        <f>IF(IFERROR(INDEX(Overrides!$F$292:$L$531,MATCH($A103&amp;$G103,Overrides!$C$292:$C$531,0),4),"")&lt;&gt;"",IFERROR(INDEX(Overrides!$F$292:$L$531,MATCH($A103&amp;$G103,Overrides!$C$292:$C$531,0),4),""),ROUND(S103*Setup!E$70,0))</f>
        <v>132</v>
      </c>
      <c r="AB103" s="233">
        <f>IF(IFERROR(INDEX(Overrides!$F$292:$L$531,MATCH($A103&amp;$G103,Overrides!$C$292:$C$531,0),5),"")&lt;&gt;"",IFERROR(INDEX(Overrides!$F$292:$L$531,MATCH($A103&amp;$G103,Overrides!$C$292:$C$531,0),5),""),ROUND(T103*Setup!F$70,0))</f>
        <v>280</v>
      </c>
      <c r="AC103" s="233">
        <f>IF(IFERROR(INDEX(Overrides!$F$292:$L$531,MATCH($A103&amp;$G103,Overrides!$C$292:$C$531,0),6),"")&lt;&gt;"",IFERROR(INDEX(Overrides!$F$292:$L$531,MATCH($A103&amp;$G103,Overrides!$C$292:$C$531,0),6),""),ROUND(U103*Setup!G$70,0))</f>
        <v>112</v>
      </c>
      <c r="AD103" s="233">
        <f>IF(IFERROR(INDEX(Overrides!$F$292:$L$531,MATCH($A103&amp;$G103,Overrides!$C$292:$C$531,0),7),"")&lt;&gt;"",IFERROR(INDEX(Overrides!$F$292:$L$531,MATCH($A103&amp;$G103,Overrides!$C$292:$C$531,0),7),""),ROUND(V103*Setup!H$70,0))</f>
        <v>184</v>
      </c>
      <c r="AE103" s="233">
        <f t="shared" si="84"/>
        <v>952</v>
      </c>
      <c r="AF103" s="233">
        <f t="shared" si="85"/>
        <v>0</v>
      </c>
      <c r="AG103" s="233">
        <f t="shared" si="86"/>
        <v>316</v>
      </c>
      <c r="AH103" s="233">
        <f t="shared" si="87"/>
        <v>0</v>
      </c>
      <c r="AI103" s="233">
        <f t="shared" si="88"/>
        <v>526</v>
      </c>
      <c r="AJ103" s="233">
        <f t="shared" si="89"/>
        <v>840</v>
      </c>
      <c r="AK103" s="233">
        <f t="shared" si="90"/>
        <v>634</v>
      </c>
      <c r="AL103" s="233">
        <f t="shared" si="91"/>
        <v>738</v>
      </c>
      <c r="AM103" s="233">
        <f t="shared" si="92"/>
        <v>3268</v>
      </c>
      <c r="AN103" s="234">
        <f t="shared" ref="AN103:AN111" si="131">I103*X103</f>
        <v>4420</v>
      </c>
      <c r="AO103" s="234">
        <f t="shared" ref="AO103:AO111" si="132">J103*Y103</f>
        <v>5830</v>
      </c>
      <c r="AP103" s="234">
        <f t="shared" ref="AP103:AP111" si="133">K103*Z103</f>
        <v>3430</v>
      </c>
      <c r="AQ103" s="234">
        <f t="shared" ref="AQ103:AQ111" si="134">L103*AA103</f>
        <v>5148</v>
      </c>
      <c r="AR103" s="234">
        <f t="shared" ref="AR103:AR111" si="135">M103*AB103</f>
        <v>6440</v>
      </c>
      <c r="AS103" s="234">
        <f t="shared" ref="AS103:AS111" si="136">N103*AC103</f>
        <v>1680</v>
      </c>
      <c r="AT103" s="234">
        <f t="shared" ref="AT103:AT111" si="137">O103*AD103</f>
        <v>2208</v>
      </c>
      <c r="AU103" s="234">
        <f t="shared" si="93"/>
        <v>29156</v>
      </c>
      <c r="AV103" s="167" t="str">
        <f>Setup!I13</f>
        <v>Yes</v>
      </c>
      <c r="AW103" s="167" t="str">
        <f>Setup!J13</f>
        <v>Yes</v>
      </c>
    </row>
    <row r="104" spans="1:49" ht="15" customHeight="1" x14ac:dyDescent="0.3">
      <c r="A104" s="167">
        <f>Setup!A13</f>
        <v>11</v>
      </c>
      <c r="B104" s="230">
        <f>Setup!B13</f>
        <v>46235</v>
      </c>
      <c r="C104" s="167" t="str">
        <f>Setup!C13</f>
        <v>Saturday</v>
      </c>
      <c r="D104" s="167" t="str">
        <f>Setup!D13</f>
        <v>Portland Hearts of Pine</v>
      </c>
      <c r="E104" s="231">
        <f>Setup!E13</f>
        <v>0.79166666666666696</v>
      </c>
      <c r="F104" s="167" t="str">
        <f>Setup!F13</f>
        <v>B</v>
      </c>
      <c r="G104" s="167" t="s">
        <v>47</v>
      </c>
      <c r="H104" s="167" t="str">
        <f>Setup!H13</f>
        <v>Yes</v>
      </c>
      <c r="I104" s="232">
        <f>IF(IFERROR(INDEX(Overrides!$F$49:$L$288,MATCH($A104&amp;$G104,Overrides!$C$49:$C$288,0),1),"")&lt;&gt;"",IFERROR(INDEX(Overrides!$F$49:$L$288,MATCH($A104&amp;$G104,Overrides!$C$49:$C$288,0),1),""),IF(IFERROR(INDEX(Overrides!$D$6:$J$45,MATCH($F104&amp;$G104,Overrides!$C$6:$C$45,0),1),"")&lt;&gt;"",IFERROR(INDEX(Overrides!$D$6:$J$45,MATCH($F104&amp;$G104,Overrides!$C$6:$C$45,0),1),""),MROUND(VLOOKUP("P1+",Setup!$A$30:$B$36,2,FALSE())*VLOOKUP($G104,Setup!$A$40:$B$48,2,FALSE())*VLOOKUP($F104,Setup!$A$52:$B$55,2,FALSE()),0.5)))</f>
        <v>75</v>
      </c>
      <c r="J104" s="232">
        <f>IF(IFERROR(INDEX(Overrides!$F$49:$L$288,MATCH($A104&amp;$G104,Overrides!$C$49:$C$288,0),2),"")&lt;&gt;"",IFERROR(INDEX(Overrides!$F$49:$L$288,MATCH($A104&amp;$G104,Overrides!$C$49:$C$288,0),2),""),IF(IFERROR(INDEX(Overrides!$D$6:$J$45,MATCH($F104&amp;$G104,Overrides!$C$6:$C$45,0),2),"")&lt;&gt;"",IFERROR(INDEX(Overrides!$D$6:$J$45,MATCH($F104&amp;$G104,Overrides!$C$6:$C$45,0),2),""),MROUND(VLOOKUP("P1",Setup!$A$30:$B$36,2,FALSE())*VLOOKUP($G104,Setup!$A$40:$B$48,2,FALSE())*VLOOKUP($F104,Setup!$A$52:$B$55,2,FALSE()),0.5)))</f>
        <v>63</v>
      </c>
      <c r="K104" s="232">
        <f>IF(IFERROR(INDEX(Overrides!$F$49:$L$288,MATCH($A104&amp;$G104,Overrides!$C$49:$C$288,0),3),"")&lt;&gt;"",IFERROR(INDEX(Overrides!$F$49:$L$288,MATCH($A104&amp;$G104,Overrides!$C$49:$C$288,0),3),""),IF(IFERROR(INDEX(Overrides!$D$6:$J$45,MATCH($F104&amp;$G104,Overrides!$C$6:$C$45,0),3),"")&lt;&gt;"",IFERROR(INDEX(Overrides!$D$6:$J$45,MATCH($F104&amp;$G104,Overrides!$C$6:$C$45,0),3),""),MROUND(VLOOKUP("P2+",Setup!$A$30:$B$36,2,FALSE())*VLOOKUP($G104,Setup!$A$40:$B$48,2,FALSE())*VLOOKUP($F104,Setup!$A$52:$B$55,2,FALSE()),0.5)))</f>
        <v>56.5</v>
      </c>
      <c r="L104" s="232">
        <f>IF(IFERROR(INDEX(Overrides!$F$49:$L$288,MATCH($A104&amp;$G104,Overrides!$C$49:$C$288,0),4),"")&lt;&gt;"",IFERROR(INDEX(Overrides!$F$49:$L$288,MATCH($A104&amp;$G104,Overrides!$C$49:$C$288,0),4),""),IF(IFERROR(INDEX(Overrides!$D$6:$J$45,MATCH($F104&amp;$G104,Overrides!$C$6:$C$45,0),4),"")&lt;&gt;"",IFERROR(INDEX(Overrides!$D$6:$J$45,MATCH($F104&amp;$G104,Overrides!$C$6:$C$45,0),4),""),MROUND(VLOOKUP("P2",Setup!$A$30:$B$36,2,FALSE())*VLOOKUP($G104,Setup!$A$40:$B$48,2,FALSE())*VLOOKUP($F104,Setup!$A$52:$B$55,2,FALSE()),0.5)))</f>
        <v>45</v>
      </c>
      <c r="M104" s="232">
        <f>IF(IFERROR(INDEX(Overrides!$F$49:$L$288,MATCH($A104&amp;$G104,Overrides!$C$49:$C$288,0),5),"")&lt;&gt;"",IFERROR(INDEX(Overrides!$F$49:$L$288,MATCH($A104&amp;$G104,Overrides!$C$49:$C$288,0),5),""),IF(IFERROR(INDEX(Overrides!$D$6:$J$45,MATCH($F104&amp;$G104,Overrides!$C$6:$C$45,0),5),"")&lt;&gt;"",IFERROR(INDEX(Overrides!$D$6:$J$45,MATCH($F104&amp;$G104,Overrides!$C$6:$C$45,0),5),""),MROUND(VLOOKUP("P3",Setup!$A$30:$B$36,2,FALSE())*VLOOKUP($G104,Setup!$A$40:$B$48,2,FALSE())*VLOOKUP($F104,Setup!$A$52:$B$55,2,FALSE()),0.5)))</f>
        <v>26.5</v>
      </c>
      <c r="N104" s="232">
        <f>IF(IFERROR(INDEX(Overrides!$F$49:$L$288,MATCH($A104&amp;$G104,Overrides!$C$49:$C$288,0),6),"")&lt;&gt;"",IFERROR(INDEX(Overrides!$F$49:$L$288,MATCH($A104&amp;$G104,Overrides!$C$49:$C$288,0),6),""),IF(IFERROR(INDEX(Overrides!$D$6:$J$45,MATCH($F104&amp;$G104,Overrides!$C$6:$C$45,0),6),"")&lt;&gt;"",IFERROR(INDEX(Overrides!$D$6:$J$45,MATCH($F104&amp;$G104,Overrides!$C$6:$C$45,0),6),""),MROUND(VLOOKUP("P4",Setup!$A$30:$B$36,2,FALSE())*VLOOKUP($G104,Setup!$A$40:$B$48,2,FALSE())*VLOOKUP($F104,Setup!$A$52:$B$55,2,FALSE()),0.5)))</f>
        <v>17.5</v>
      </c>
      <c r="O104" s="232">
        <f>IF(IFERROR(INDEX(Overrides!$F$49:$L$288,MATCH($A104&amp;$G104,Overrides!$C$49:$C$288,0),7),"")&lt;&gt;"",IFERROR(INDEX(Overrides!$F$49:$L$288,MATCH($A104&amp;$G104,Overrides!$C$49:$C$288,0),7),""),IF(IFERROR(INDEX(Overrides!$D$6:$J$45,MATCH($F104&amp;$G104,Overrides!$C$6:$C$45,0),7),"")&lt;&gt;"",IFERROR(INDEX(Overrides!$D$6:$J$45,MATCH($F104&amp;$G104,Overrides!$C$6:$C$45,0),7),""),MROUND(VLOOKUP("P5",Setup!$A$30:$B$36,2,FALSE())*VLOOKUP($G104,Setup!$A$40:$B$48,2,FALSE())*VLOOKUP($F104,Setup!$A$52:$B$55,2,FALSE()),0.5)))</f>
        <v>14</v>
      </c>
      <c r="P104" s="233">
        <f>SUMIFS(Inventory!$F$2:$F$38,Inventory!$I$2:$I$38,"P1+",Inventory!$E$2:$E$38,"&lt;&gt;West")+IF(UPPER($H104)="YES",SUMIFS(Inventory!$F$2:$F$38,Inventory!$I$2:$I$38,"P1+",Inventory!$E$2:$E$38,"West"),0)</f>
        <v>68</v>
      </c>
      <c r="Q104" s="233">
        <f>SUMIFS(Inventory!$F$2:$F$38,Inventory!$I$2:$I$38,"P1",Inventory!$E$2:$E$38,"&lt;&gt;West")+IF(UPPER($H104)="YES",SUMIFS(Inventory!$F$2:$F$38,Inventory!$I$2:$I$38,"P1",Inventory!$E$2:$E$38,"West"),0)</f>
        <v>422</v>
      </c>
      <c r="R104" s="233">
        <f>SUMIFS(Inventory!$F$2:$F$38,Inventory!$I$2:$I$38,"P2+",Inventory!$E$2:$E$38,"&lt;&gt;West")+IF(UPPER($H104)="YES",SUMIFS(Inventory!$F$2:$F$38,Inventory!$I$2:$I$38,"P2+",Inventory!$E$2:$E$38,"West"),0)</f>
        <v>70</v>
      </c>
      <c r="S104" s="233">
        <f>SUMIFS(Inventory!$F$2:$F$38,Inventory!$I$2:$I$38,"P2",Inventory!$E$2:$E$38,"&lt;&gt;West")+IF(UPPER($H104)="YES",SUMIFS(Inventory!$F$2:$F$38,Inventory!$I$2:$I$38,"P2",Inventory!$E$2:$E$38,"West"),0)</f>
        <v>658</v>
      </c>
      <c r="T104" s="233">
        <f>SUMIFS(Inventory!$F$2:$F$38,Inventory!$I$2:$I$38,"P3",Inventory!$E$2:$E$38,"&lt;&gt;West")+IF(UPPER($H104)="YES",SUMIFS(Inventory!$F$2:$F$38,Inventory!$I$2:$I$38,"P3",Inventory!$E$2:$E$38,"West"),0)</f>
        <v>1120</v>
      </c>
      <c r="U104" s="233">
        <f>SUMIFS(Inventory!$F$2:$F$38,Inventory!$I$2:$I$38,"P4",Inventory!$E$2:$E$38,"&lt;&gt;West")+IF(UPPER($H104)="YES",SUMIFS(Inventory!$F$2:$F$38,Inventory!$I$2:$I$38,"P4",Inventory!$E$2:$E$38,"West"),0)</f>
        <v>746</v>
      </c>
      <c r="V104" s="233">
        <f>SUMIFS(Inventory!$F$2:$F$38,Inventory!$I$2:$I$38,"P5",Inventory!$E$2:$E$38,"&lt;&gt;West")+IF(UPPER($H104)="YES",SUMIFS(Inventory!$F$2:$F$38,Inventory!$I$2:$I$38,"P5",Inventory!$E$2:$E$38,"West"),0)</f>
        <v>922</v>
      </c>
      <c r="W104" s="233">
        <f t="shared" si="130"/>
        <v>4006</v>
      </c>
      <c r="X104" s="233">
        <f>IF(IFERROR(INDEX(Overrides!$F$292:$L$531,MATCH($A104&amp;$G104,Overrides!$C$292:$C$531,0),1),"")&lt;&gt;"",IFERROR(INDEX(Overrides!$F$292:$L$531,MATCH($A104&amp;$G104,Overrides!$C$292:$C$531,0),1),""),ROUND(P104*Setup!B$71*VLOOKUP($F104,Setup!$A$52:$C$55,3,FALSE()),0))</f>
        <v>0</v>
      </c>
      <c r="Y104" s="233">
        <f>IF(IFERROR(INDEX(Overrides!$F$292:$L$531,MATCH($A104&amp;$G104,Overrides!$C$292:$C$531,0),2),"")&lt;&gt;"",IFERROR(INDEX(Overrides!$F$292:$L$531,MATCH($A104&amp;$G104,Overrides!$C$292:$C$531,0),2),""),ROUND(Q104*Setup!C$71*VLOOKUP($F104,Setup!$A$52:$C$55,3,FALSE()),0))</f>
        <v>0</v>
      </c>
      <c r="Z104" s="233">
        <f>IF(IFERROR(INDEX(Overrides!$F$292:$L$531,MATCH($A104&amp;$G104,Overrides!$C$292:$C$531,0),3),"")&lt;&gt;"",IFERROR(INDEX(Overrides!$F$292:$L$531,MATCH($A104&amp;$G104,Overrides!$C$292:$C$531,0),3),""),ROUND(R104*Setup!D$71*VLOOKUP($F104,Setup!$A$52:$C$55,3,FALSE()),0))</f>
        <v>0</v>
      </c>
      <c r="AA104" s="233">
        <f>IF(IFERROR(INDEX(Overrides!$F$292:$L$531,MATCH($A104&amp;$G104,Overrides!$C$292:$C$531,0),4),"")&lt;&gt;"",IFERROR(INDEX(Overrides!$F$292:$L$531,MATCH($A104&amp;$G104,Overrides!$C$292:$C$531,0),4),""),ROUND(S104*Setup!E$71*VLOOKUP($F104,Setup!$A$52:$C$55,3,FALSE()),0))</f>
        <v>84</v>
      </c>
      <c r="AB104" s="233">
        <f>IF(IFERROR(INDEX(Overrides!$F$292:$L$531,MATCH($A104&amp;$G104,Overrides!$C$292:$C$531,0),5),"")&lt;&gt;"",IFERROR(INDEX(Overrides!$F$292:$L$531,MATCH($A104&amp;$G104,Overrides!$C$292:$C$531,0),5),""),ROUND(T104*Setup!F$71*VLOOKUP($F104,Setup!$A$52:$C$55,3,FALSE()),0))</f>
        <v>286</v>
      </c>
      <c r="AC104" s="233">
        <f>IF(IFERROR(INDEX(Overrides!$F$292:$L$531,MATCH($A104&amp;$G104,Overrides!$C$292:$C$531,0),6),"")&lt;&gt;"",IFERROR(INDEX(Overrides!$F$292:$L$531,MATCH($A104&amp;$G104,Overrides!$C$292:$C$531,0),6),""),ROUND(U104*Setup!G$71*VLOOKUP($F104,Setup!$A$52:$C$55,3,FALSE()),0))</f>
        <v>222</v>
      </c>
      <c r="AD104" s="233">
        <f>IF(IFERROR(INDEX(Overrides!$F$292:$L$531,MATCH($A104&amp;$G104,Overrides!$C$292:$C$531,0),7),"")&lt;&gt;"",IFERROR(INDEX(Overrides!$F$292:$L$531,MATCH($A104&amp;$G104,Overrides!$C$292:$C$531,0),7),""),ROUND(V104*Setup!H$71*VLOOKUP($F104,Setup!$A$52:$C$55,3,FALSE()),0))</f>
        <v>392</v>
      </c>
      <c r="AE104" s="233">
        <f t="shared" si="84"/>
        <v>984</v>
      </c>
      <c r="AF104" s="233">
        <f t="shared" si="85"/>
        <v>68</v>
      </c>
      <c r="AG104" s="233">
        <f t="shared" si="86"/>
        <v>422</v>
      </c>
      <c r="AH104" s="233">
        <f t="shared" si="87"/>
        <v>70</v>
      </c>
      <c r="AI104" s="233">
        <f t="shared" si="88"/>
        <v>574</v>
      </c>
      <c r="AJ104" s="233">
        <f t="shared" si="89"/>
        <v>834</v>
      </c>
      <c r="AK104" s="233">
        <f t="shared" si="90"/>
        <v>524</v>
      </c>
      <c r="AL104" s="233">
        <f t="shared" si="91"/>
        <v>530</v>
      </c>
      <c r="AM104" s="233">
        <f t="shared" si="92"/>
        <v>3476</v>
      </c>
      <c r="AN104" s="234">
        <f t="shared" si="131"/>
        <v>0</v>
      </c>
      <c r="AO104" s="234">
        <f t="shared" si="132"/>
        <v>0</v>
      </c>
      <c r="AP104" s="234">
        <f t="shared" si="133"/>
        <v>0</v>
      </c>
      <c r="AQ104" s="234">
        <f t="shared" si="134"/>
        <v>3780</v>
      </c>
      <c r="AR104" s="234">
        <f t="shared" si="135"/>
        <v>7579</v>
      </c>
      <c r="AS104" s="234">
        <f t="shared" si="136"/>
        <v>3885</v>
      </c>
      <c r="AT104" s="234">
        <f t="shared" si="137"/>
        <v>5488</v>
      </c>
      <c r="AU104" s="234">
        <f t="shared" si="93"/>
        <v>20732</v>
      </c>
      <c r="AV104" s="167" t="str">
        <f>Setup!I13</f>
        <v>Yes</v>
      </c>
      <c r="AW104" s="167" t="str">
        <f>Setup!J13</f>
        <v>Yes</v>
      </c>
    </row>
    <row r="105" spans="1:49" ht="15" customHeight="1" x14ac:dyDescent="0.3">
      <c r="A105" s="167">
        <f>Setup!A13</f>
        <v>11</v>
      </c>
      <c r="B105" s="230">
        <f>Setup!B13</f>
        <v>46235</v>
      </c>
      <c r="C105" s="167" t="str">
        <f>Setup!C13</f>
        <v>Saturday</v>
      </c>
      <c r="D105" s="167" t="str">
        <f>Setup!D13</f>
        <v>Portland Hearts of Pine</v>
      </c>
      <c r="E105" s="231">
        <f>Setup!E13</f>
        <v>0.79166666666666696</v>
      </c>
      <c r="F105" s="167" t="str">
        <f>Setup!F13</f>
        <v>B</v>
      </c>
      <c r="G105" s="167" t="s">
        <v>113</v>
      </c>
      <c r="H105" s="167" t="str">
        <f>Setup!H13</f>
        <v>Yes</v>
      </c>
      <c r="I105" s="232">
        <f>IF(IFERROR(INDEX(Overrides!$F$49:$L$288,MATCH($A105&amp;$G105,Overrides!$C$49:$C$288,0),1),"")&lt;&gt;"",IFERROR(INDEX(Overrides!$F$49:$L$288,MATCH($A105&amp;$G105,Overrides!$C$49:$C$288,0),1),""),IF(IFERROR(INDEX(Overrides!$D$6:$J$45,MATCH($F105&amp;$G105,Overrides!$C$6:$C$45,0),1),"")&lt;&gt;"",IFERROR(INDEX(Overrides!$D$6:$J$45,MATCH($F105&amp;$G105,Overrides!$C$6:$C$45,0),1),""),MROUND(VLOOKUP("P1+",Setup!$A$30:$B$36,2,FALSE())*VLOOKUP($G105,Setup!$A$40:$B$48,2,FALSE())*VLOOKUP($F105,Setup!$A$52:$B$55,2,FALSE()),0.5)))</f>
        <v>81.5</v>
      </c>
      <c r="J105" s="232">
        <f>IF(IFERROR(INDEX(Overrides!$F$49:$L$288,MATCH($A105&amp;$G105,Overrides!$C$49:$C$288,0),2),"")&lt;&gt;"",IFERROR(INDEX(Overrides!$F$49:$L$288,MATCH($A105&amp;$G105,Overrides!$C$49:$C$288,0),2),""),IF(IFERROR(INDEX(Overrides!$D$6:$J$45,MATCH($F105&amp;$G105,Overrides!$C$6:$C$45,0),2),"")&lt;&gt;"",IFERROR(INDEX(Overrides!$D$6:$J$45,MATCH($F105&amp;$G105,Overrides!$C$6:$C$45,0),2),""),MROUND(VLOOKUP("P1",Setup!$A$30:$B$36,2,FALSE())*VLOOKUP($G105,Setup!$A$40:$B$48,2,FALSE())*VLOOKUP($F105,Setup!$A$52:$B$55,2,FALSE()),0.5)))</f>
        <v>69</v>
      </c>
      <c r="K105" s="232">
        <f>IF(IFERROR(INDEX(Overrides!$F$49:$L$288,MATCH($A105&amp;$G105,Overrides!$C$49:$C$288,0),3),"")&lt;&gt;"",IFERROR(INDEX(Overrides!$F$49:$L$288,MATCH($A105&amp;$G105,Overrides!$C$49:$C$288,0),3),""),IF(IFERROR(INDEX(Overrides!$D$6:$J$45,MATCH($F105&amp;$G105,Overrides!$C$6:$C$45,0),3),"")&lt;&gt;"",IFERROR(INDEX(Overrides!$D$6:$J$45,MATCH($F105&amp;$G105,Overrides!$C$6:$C$45,0),3),""),MROUND(VLOOKUP("P2+",Setup!$A$30:$B$36,2,FALSE())*VLOOKUP($G105,Setup!$A$40:$B$48,2,FALSE())*VLOOKUP($F105,Setup!$A$52:$B$55,2,FALSE()),0.5)))</f>
        <v>61.5</v>
      </c>
      <c r="L105" s="232">
        <f>IF(IFERROR(INDEX(Overrides!$F$49:$L$288,MATCH($A105&amp;$G105,Overrides!$C$49:$C$288,0),4),"")&lt;&gt;"",IFERROR(INDEX(Overrides!$F$49:$L$288,MATCH($A105&amp;$G105,Overrides!$C$49:$C$288,0),4),""),IF(IFERROR(INDEX(Overrides!$D$6:$J$45,MATCH($F105&amp;$G105,Overrides!$C$6:$C$45,0),4),"")&lt;&gt;"",IFERROR(INDEX(Overrides!$D$6:$J$45,MATCH($F105&amp;$G105,Overrides!$C$6:$C$45,0),4),""),MROUND(VLOOKUP("P2",Setup!$A$30:$B$36,2,FALSE())*VLOOKUP($G105,Setup!$A$40:$B$48,2,FALSE())*VLOOKUP($F105,Setup!$A$52:$B$55,2,FALSE()),0.5)))</f>
        <v>49</v>
      </c>
      <c r="M105" s="232">
        <f>IF(IFERROR(INDEX(Overrides!$F$49:$L$288,MATCH($A105&amp;$G105,Overrides!$C$49:$C$288,0),5),"")&lt;&gt;"",IFERROR(INDEX(Overrides!$F$49:$L$288,MATCH($A105&amp;$G105,Overrides!$C$49:$C$288,0),5),""),IF(IFERROR(INDEX(Overrides!$D$6:$J$45,MATCH($F105&amp;$G105,Overrides!$C$6:$C$45,0),5),"")&lt;&gt;"",IFERROR(INDEX(Overrides!$D$6:$J$45,MATCH($F105&amp;$G105,Overrides!$C$6:$C$45,0),5),""),MROUND(VLOOKUP("P3",Setup!$A$30:$B$36,2,FALSE())*VLOOKUP($G105,Setup!$A$40:$B$48,2,FALSE())*VLOOKUP($F105,Setup!$A$52:$B$55,2,FALSE()),0.5)))</f>
        <v>29</v>
      </c>
      <c r="N105" s="232">
        <f>IF(IFERROR(INDEX(Overrides!$F$49:$L$288,MATCH($A105&amp;$G105,Overrides!$C$49:$C$288,0),6),"")&lt;&gt;"",IFERROR(INDEX(Overrides!$F$49:$L$288,MATCH($A105&amp;$G105,Overrides!$C$49:$C$288,0),6),""),IF(IFERROR(INDEX(Overrides!$D$6:$J$45,MATCH($F105&amp;$G105,Overrides!$C$6:$C$45,0),6),"")&lt;&gt;"",IFERROR(INDEX(Overrides!$D$6:$J$45,MATCH($F105&amp;$G105,Overrides!$C$6:$C$45,0),6),""),MROUND(VLOOKUP("P4",Setup!$A$30:$B$36,2,FALSE())*VLOOKUP($G105,Setup!$A$40:$B$48,2,FALSE())*VLOOKUP($F105,Setup!$A$52:$B$55,2,FALSE()),0.5)))</f>
        <v>19</v>
      </c>
      <c r="O105" s="232">
        <f>IF(IFERROR(INDEX(Overrides!$F$49:$L$288,MATCH($A105&amp;$G105,Overrides!$C$49:$C$288,0),7),"")&lt;&gt;"",IFERROR(INDEX(Overrides!$F$49:$L$288,MATCH($A105&amp;$G105,Overrides!$C$49:$C$288,0),7),""),IF(IFERROR(INDEX(Overrides!$D$6:$J$45,MATCH($F105&amp;$G105,Overrides!$C$6:$C$45,0),7),"")&lt;&gt;"",IFERROR(INDEX(Overrides!$D$6:$J$45,MATCH($F105&amp;$G105,Overrides!$C$6:$C$45,0),7),""),MROUND(VLOOKUP("P5",Setup!$A$30:$B$36,2,FALSE())*VLOOKUP($G105,Setup!$A$40:$B$48,2,FALSE())*VLOOKUP($F105,Setup!$A$52:$B$55,2,FALSE()),0.5)))</f>
        <v>15</v>
      </c>
      <c r="P105" s="233">
        <f>SUMIFS(Inventory!$F$2:$F$38,Inventory!$I$2:$I$38,"P1+",Inventory!$E$2:$E$38,"&lt;&gt;West")+IF(UPPER($H105)="YES",SUMIFS(Inventory!$F$2:$F$38,Inventory!$I$2:$I$38,"P1+",Inventory!$E$2:$E$38,"West"),0)</f>
        <v>68</v>
      </c>
      <c r="Q105" s="233">
        <f>SUMIFS(Inventory!$F$2:$F$38,Inventory!$I$2:$I$38,"P1",Inventory!$E$2:$E$38,"&lt;&gt;West")+IF(UPPER($H105)="YES",SUMIFS(Inventory!$F$2:$F$38,Inventory!$I$2:$I$38,"P1",Inventory!$E$2:$E$38,"West"),0)</f>
        <v>422</v>
      </c>
      <c r="R105" s="233">
        <f>SUMIFS(Inventory!$F$2:$F$38,Inventory!$I$2:$I$38,"P2+",Inventory!$E$2:$E$38,"&lt;&gt;West")+IF(UPPER($H105)="YES",SUMIFS(Inventory!$F$2:$F$38,Inventory!$I$2:$I$38,"P2+",Inventory!$E$2:$E$38,"West"),0)</f>
        <v>70</v>
      </c>
      <c r="S105" s="233">
        <f>SUMIFS(Inventory!$F$2:$F$38,Inventory!$I$2:$I$38,"P2",Inventory!$E$2:$E$38,"&lt;&gt;West")+IF(UPPER($H105)="YES",SUMIFS(Inventory!$F$2:$F$38,Inventory!$I$2:$I$38,"P2",Inventory!$E$2:$E$38,"West"),0)</f>
        <v>658</v>
      </c>
      <c r="T105" s="233">
        <f>SUMIFS(Inventory!$F$2:$F$38,Inventory!$I$2:$I$38,"P3",Inventory!$E$2:$E$38,"&lt;&gt;West")+IF(UPPER($H105)="YES",SUMIFS(Inventory!$F$2:$F$38,Inventory!$I$2:$I$38,"P3",Inventory!$E$2:$E$38,"West"),0)</f>
        <v>1120</v>
      </c>
      <c r="U105" s="233">
        <f>SUMIFS(Inventory!$F$2:$F$38,Inventory!$I$2:$I$38,"P4",Inventory!$E$2:$E$38,"&lt;&gt;West")+IF(UPPER($H105)="YES",SUMIFS(Inventory!$F$2:$F$38,Inventory!$I$2:$I$38,"P4",Inventory!$E$2:$E$38,"West"),0)</f>
        <v>746</v>
      </c>
      <c r="V105" s="233">
        <f>SUMIFS(Inventory!$F$2:$F$38,Inventory!$I$2:$I$38,"P5",Inventory!$E$2:$E$38,"&lt;&gt;West")+IF(UPPER($H105)="YES",SUMIFS(Inventory!$F$2:$F$38,Inventory!$I$2:$I$38,"P5",Inventory!$E$2:$E$38,"West"),0)</f>
        <v>922</v>
      </c>
      <c r="W105" s="233">
        <f t="shared" si="130"/>
        <v>4006</v>
      </c>
      <c r="X105" s="233">
        <f>IF(IFERROR(INDEX(Overrides!$F$292:$L$531,MATCH($A105&amp;$G105,Overrides!$C$292:$C$531,0),1),"")&lt;&gt;"",IFERROR(INDEX(Overrides!$F$292:$L$531,MATCH($A105&amp;$G105,Overrides!$C$292:$C$531,0),1),""),ROUND(P105*Setup!B$72*VLOOKUP($F105,Setup!$A$52:$C$55,3,FALSE()),0))</f>
        <v>0</v>
      </c>
      <c r="Y105" s="233">
        <f>IF(IFERROR(INDEX(Overrides!$F$292:$L$531,MATCH($A105&amp;$G105,Overrides!$C$292:$C$531,0),2),"")&lt;&gt;"",IFERROR(INDEX(Overrides!$F$292:$L$531,MATCH($A105&amp;$G105,Overrides!$C$292:$C$531,0),2),""),ROUND(Q105*Setup!C$72*VLOOKUP($F105,Setup!$A$52:$C$55,3,FALSE()),0))</f>
        <v>215</v>
      </c>
      <c r="Z105" s="233">
        <f>IF(IFERROR(INDEX(Overrides!$F$292:$L$531,MATCH($A105&amp;$G105,Overrides!$C$292:$C$531,0),3),"")&lt;&gt;"",IFERROR(INDEX(Overrides!$F$292:$L$531,MATCH($A105&amp;$G105,Overrides!$C$292:$C$531,0),3),""),ROUND(R105*Setup!D$72*VLOOKUP($F105,Setup!$A$52:$C$55,3,FALSE()),0))</f>
        <v>0</v>
      </c>
      <c r="AA105" s="233">
        <f>IF(IFERROR(INDEX(Overrides!$F$292:$L$531,MATCH($A105&amp;$G105,Overrides!$C$292:$C$531,0),4),"")&lt;&gt;"",IFERROR(INDEX(Overrides!$F$292:$L$531,MATCH($A105&amp;$G105,Overrides!$C$292:$C$531,0),4),""),ROUND(S105*Setup!E$72*VLOOKUP($F105,Setup!$A$52:$C$55,3,FALSE()),0))</f>
        <v>336</v>
      </c>
      <c r="AB105" s="233">
        <f>IF(IFERROR(INDEX(Overrides!$F$292:$L$531,MATCH($A105&amp;$G105,Overrides!$C$292:$C$531,0),5),"")&lt;&gt;"",IFERROR(INDEX(Overrides!$F$292:$L$531,MATCH($A105&amp;$G105,Overrides!$C$292:$C$531,0),5),""),ROUND(T105*Setup!F$72*VLOOKUP($F105,Setup!$A$52:$C$55,3,FALSE()),0))</f>
        <v>381</v>
      </c>
      <c r="AC105" s="233">
        <f>IF(IFERROR(INDEX(Overrides!$F$292:$L$531,MATCH($A105&amp;$G105,Overrides!$C$292:$C$531,0),6),"")&lt;&gt;"",IFERROR(INDEX(Overrides!$F$292:$L$531,MATCH($A105&amp;$G105,Overrides!$C$292:$C$531,0),6),""),ROUND(U105*Setup!G$72*VLOOKUP($F105,Setup!$A$52:$C$55,3,FALSE()),0))</f>
        <v>285</v>
      </c>
      <c r="AD105" s="233">
        <f>IF(IFERROR(INDEX(Overrides!$F$292:$L$531,MATCH($A105&amp;$G105,Overrides!$C$292:$C$531,0),7),"")&lt;&gt;"",IFERROR(INDEX(Overrides!$F$292:$L$531,MATCH($A105&amp;$G105,Overrides!$C$292:$C$531,0),7),""),ROUND(V105*Setup!H$72*VLOOKUP($F105,Setup!$A$52:$C$55,3,FALSE()),0))</f>
        <v>196</v>
      </c>
      <c r="AE105" s="233">
        <f t="shared" si="84"/>
        <v>1413</v>
      </c>
      <c r="AF105" s="233">
        <f t="shared" si="85"/>
        <v>68</v>
      </c>
      <c r="AG105" s="233">
        <f t="shared" si="86"/>
        <v>207</v>
      </c>
      <c r="AH105" s="233">
        <f t="shared" si="87"/>
        <v>70</v>
      </c>
      <c r="AI105" s="233">
        <f t="shared" si="88"/>
        <v>322</v>
      </c>
      <c r="AJ105" s="233">
        <f t="shared" si="89"/>
        <v>739</v>
      </c>
      <c r="AK105" s="233">
        <f t="shared" si="90"/>
        <v>461</v>
      </c>
      <c r="AL105" s="233">
        <f t="shared" si="91"/>
        <v>726</v>
      </c>
      <c r="AM105" s="233">
        <f t="shared" si="92"/>
        <v>3280</v>
      </c>
      <c r="AN105" s="234">
        <f t="shared" si="131"/>
        <v>0</v>
      </c>
      <c r="AO105" s="234">
        <f t="shared" si="132"/>
        <v>14835</v>
      </c>
      <c r="AP105" s="234">
        <f t="shared" si="133"/>
        <v>0</v>
      </c>
      <c r="AQ105" s="234">
        <f t="shared" si="134"/>
        <v>16464</v>
      </c>
      <c r="AR105" s="234">
        <f t="shared" si="135"/>
        <v>11049</v>
      </c>
      <c r="AS105" s="234">
        <f t="shared" si="136"/>
        <v>5415</v>
      </c>
      <c r="AT105" s="234">
        <f t="shared" si="137"/>
        <v>2940</v>
      </c>
      <c r="AU105" s="234">
        <f t="shared" si="93"/>
        <v>50703</v>
      </c>
      <c r="AV105" s="167" t="str">
        <f>Setup!I13</f>
        <v>Yes</v>
      </c>
      <c r="AW105" s="167" t="str">
        <f>Setup!J13</f>
        <v>Yes</v>
      </c>
    </row>
    <row r="106" spans="1:49" ht="15" customHeight="1" x14ac:dyDescent="0.3">
      <c r="A106" s="167">
        <f>Setup!A13</f>
        <v>11</v>
      </c>
      <c r="B106" s="230">
        <f>Setup!B13</f>
        <v>46235</v>
      </c>
      <c r="C106" s="167" t="str">
        <f>Setup!C13</f>
        <v>Saturday</v>
      </c>
      <c r="D106" s="167" t="str">
        <f>Setup!D13</f>
        <v>Portland Hearts of Pine</v>
      </c>
      <c r="E106" s="231">
        <f>Setup!E13</f>
        <v>0.79166666666666696</v>
      </c>
      <c r="F106" s="167" t="str">
        <f>Setup!F13</f>
        <v>B</v>
      </c>
      <c r="G106" s="167" t="s">
        <v>115</v>
      </c>
      <c r="H106" s="167" t="str">
        <f>Setup!H13</f>
        <v>Yes</v>
      </c>
      <c r="I106" s="232">
        <f>IF(IFERROR(INDEX(Overrides!$F$49:$L$288,MATCH($A106&amp;$G106,Overrides!$C$49:$C$288,0),1),"")&lt;&gt;"",IFERROR(INDEX(Overrides!$F$49:$L$288,MATCH($A106&amp;$G106,Overrides!$C$49:$C$288,0),1),""),IF(IFERROR(INDEX(Overrides!$D$6:$J$45,MATCH($F106&amp;$G106,Overrides!$C$6:$C$45,0),1),"")&lt;&gt;"",IFERROR(INDEX(Overrides!$D$6:$J$45,MATCH($F106&amp;$G106,Overrides!$C$6:$C$45,0),1),""),MROUND(VLOOKUP("P1+",Setup!$A$30:$B$36,2,FALSE())*VLOOKUP($G106,Setup!$A$40:$B$48,2,FALSE())*VLOOKUP($F106,Setup!$A$52:$B$55,2,FALSE()),0.5)))</f>
        <v>88</v>
      </c>
      <c r="J106" s="232">
        <f>IF(IFERROR(INDEX(Overrides!$F$49:$L$288,MATCH($A106&amp;$G106,Overrides!$C$49:$C$288,0),2),"")&lt;&gt;"",IFERROR(INDEX(Overrides!$F$49:$L$288,MATCH($A106&amp;$G106,Overrides!$C$49:$C$288,0),2),""),IF(IFERROR(INDEX(Overrides!$D$6:$J$45,MATCH($F106&amp;$G106,Overrides!$C$6:$C$45,0),2),"")&lt;&gt;"",IFERROR(INDEX(Overrides!$D$6:$J$45,MATCH($F106&amp;$G106,Overrides!$C$6:$C$45,0),2),""),MROUND(VLOOKUP("P1",Setup!$A$30:$B$36,2,FALSE())*VLOOKUP($G106,Setup!$A$40:$B$48,2,FALSE())*VLOOKUP($F106,Setup!$A$52:$B$55,2,FALSE()),0.5)))</f>
        <v>74.5</v>
      </c>
      <c r="K106" s="232">
        <f>IF(IFERROR(INDEX(Overrides!$F$49:$L$288,MATCH($A106&amp;$G106,Overrides!$C$49:$C$288,0),3),"")&lt;&gt;"",IFERROR(INDEX(Overrides!$F$49:$L$288,MATCH($A106&amp;$G106,Overrides!$C$49:$C$288,0),3),""),IF(IFERROR(INDEX(Overrides!$D$6:$J$45,MATCH($F106&amp;$G106,Overrides!$C$6:$C$45,0),3),"")&lt;&gt;"",IFERROR(INDEX(Overrides!$D$6:$J$45,MATCH($F106&amp;$G106,Overrides!$C$6:$C$45,0),3),""),MROUND(VLOOKUP("P2+",Setup!$A$30:$B$36,2,FALSE())*VLOOKUP($G106,Setup!$A$40:$B$48,2,FALSE())*VLOOKUP($F106,Setup!$A$52:$B$55,2,FALSE()),0.5)))</f>
        <v>66</v>
      </c>
      <c r="L106" s="232">
        <f>IF(IFERROR(INDEX(Overrides!$F$49:$L$288,MATCH($A106&amp;$G106,Overrides!$C$49:$C$288,0),4),"")&lt;&gt;"",IFERROR(INDEX(Overrides!$F$49:$L$288,MATCH($A106&amp;$G106,Overrides!$C$49:$C$288,0),4),""),IF(IFERROR(INDEX(Overrides!$D$6:$J$45,MATCH($F106&amp;$G106,Overrides!$C$6:$C$45,0),4),"")&lt;&gt;"",IFERROR(INDEX(Overrides!$D$6:$J$45,MATCH($F106&amp;$G106,Overrides!$C$6:$C$45,0),4),""),MROUND(VLOOKUP("P2",Setup!$A$30:$B$36,2,FALSE())*VLOOKUP($G106,Setup!$A$40:$B$48,2,FALSE())*VLOOKUP($F106,Setup!$A$52:$B$55,2,FALSE()),0.5)))</f>
        <v>52.5</v>
      </c>
      <c r="M106" s="232">
        <f>IF(IFERROR(INDEX(Overrides!$F$49:$L$288,MATCH($A106&amp;$G106,Overrides!$C$49:$C$288,0),5),"")&lt;&gt;"",IFERROR(INDEX(Overrides!$F$49:$L$288,MATCH($A106&amp;$G106,Overrides!$C$49:$C$288,0),5),""),IF(IFERROR(INDEX(Overrides!$D$6:$J$45,MATCH($F106&amp;$G106,Overrides!$C$6:$C$45,0),5),"")&lt;&gt;"",IFERROR(INDEX(Overrides!$D$6:$J$45,MATCH($F106&amp;$G106,Overrides!$C$6:$C$45,0),5),""),MROUND(VLOOKUP("P3",Setup!$A$30:$B$36,2,FALSE())*VLOOKUP($G106,Setup!$A$40:$B$48,2,FALSE())*VLOOKUP($F106,Setup!$A$52:$B$55,2,FALSE()),0.5)))</f>
        <v>31</v>
      </c>
      <c r="N106" s="232">
        <f>IF(IFERROR(INDEX(Overrides!$F$49:$L$288,MATCH($A106&amp;$G106,Overrides!$C$49:$C$288,0),6),"")&lt;&gt;"",IFERROR(INDEX(Overrides!$F$49:$L$288,MATCH($A106&amp;$G106,Overrides!$C$49:$C$288,0),6),""),IF(IFERROR(INDEX(Overrides!$D$6:$J$45,MATCH($F106&amp;$G106,Overrides!$C$6:$C$45,0),6),"")&lt;&gt;"",IFERROR(INDEX(Overrides!$D$6:$J$45,MATCH($F106&amp;$G106,Overrides!$C$6:$C$45,0),6),""),MROUND(VLOOKUP("P4",Setup!$A$30:$B$36,2,FALSE())*VLOOKUP($G106,Setup!$A$40:$B$48,2,FALSE())*VLOOKUP($F106,Setup!$A$52:$B$55,2,FALSE()),0.5)))</f>
        <v>20.5</v>
      </c>
      <c r="O106" s="232">
        <f>IF(IFERROR(INDEX(Overrides!$F$49:$L$288,MATCH($A106&amp;$G106,Overrides!$C$49:$C$288,0),7),"")&lt;&gt;"",IFERROR(INDEX(Overrides!$F$49:$L$288,MATCH($A106&amp;$G106,Overrides!$C$49:$C$288,0),7),""),IF(IFERROR(INDEX(Overrides!$D$6:$J$45,MATCH($F106&amp;$G106,Overrides!$C$6:$C$45,0),7),"")&lt;&gt;"",IFERROR(INDEX(Overrides!$D$6:$J$45,MATCH($F106&amp;$G106,Overrides!$C$6:$C$45,0),7),""),MROUND(VLOOKUP("P5",Setup!$A$30:$B$36,2,FALSE())*VLOOKUP($G106,Setup!$A$40:$B$48,2,FALSE())*VLOOKUP($F106,Setup!$A$52:$B$55,2,FALSE()),0.5)))</f>
        <v>16</v>
      </c>
      <c r="P106" s="233">
        <f>SUMIFS(Inventory!$F$2:$F$38,Inventory!$I$2:$I$38,"P1+",Inventory!$E$2:$E$38,"&lt;&gt;West")+IF(UPPER($H106)="YES",SUMIFS(Inventory!$F$2:$F$38,Inventory!$I$2:$I$38,"P1+",Inventory!$E$2:$E$38,"West"),0)</f>
        <v>68</v>
      </c>
      <c r="Q106" s="233">
        <f>SUMIFS(Inventory!$F$2:$F$38,Inventory!$I$2:$I$38,"P1",Inventory!$E$2:$E$38,"&lt;&gt;West")+IF(UPPER($H106)="YES",SUMIFS(Inventory!$F$2:$F$38,Inventory!$I$2:$I$38,"P1",Inventory!$E$2:$E$38,"West"),0)</f>
        <v>422</v>
      </c>
      <c r="R106" s="233">
        <f>SUMIFS(Inventory!$F$2:$F$38,Inventory!$I$2:$I$38,"P2+",Inventory!$E$2:$E$38,"&lt;&gt;West")+IF(UPPER($H106)="YES",SUMIFS(Inventory!$F$2:$F$38,Inventory!$I$2:$I$38,"P2+",Inventory!$E$2:$E$38,"West"),0)</f>
        <v>70</v>
      </c>
      <c r="S106" s="233">
        <f>SUMIFS(Inventory!$F$2:$F$38,Inventory!$I$2:$I$38,"P2",Inventory!$E$2:$E$38,"&lt;&gt;West")+IF(UPPER($H106)="YES",SUMIFS(Inventory!$F$2:$F$38,Inventory!$I$2:$I$38,"P2",Inventory!$E$2:$E$38,"West"),0)</f>
        <v>658</v>
      </c>
      <c r="T106" s="233">
        <f>SUMIFS(Inventory!$F$2:$F$38,Inventory!$I$2:$I$38,"P3",Inventory!$E$2:$E$38,"&lt;&gt;West")+IF(UPPER($H106)="YES",SUMIFS(Inventory!$F$2:$F$38,Inventory!$I$2:$I$38,"P3",Inventory!$E$2:$E$38,"West"),0)</f>
        <v>1120</v>
      </c>
      <c r="U106" s="233">
        <f>SUMIFS(Inventory!$F$2:$F$38,Inventory!$I$2:$I$38,"P4",Inventory!$E$2:$E$38,"&lt;&gt;West")+IF(UPPER($H106)="YES",SUMIFS(Inventory!$F$2:$F$38,Inventory!$I$2:$I$38,"P4",Inventory!$E$2:$E$38,"West"),0)</f>
        <v>746</v>
      </c>
      <c r="V106" s="233">
        <f>SUMIFS(Inventory!$F$2:$F$38,Inventory!$I$2:$I$38,"P5",Inventory!$E$2:$E$38,"&lt;&gt;West")+IF(UPPER($H106)="YES",SUMIFS(Inventory!$F$2:$F$38,Inventory!$I$2:$I$38,"P5",Inventory!$E$2:$E$38,"West"),0)</f>
        <v>922</v>
      </c>
      <c r="W106" s="233">
        <f t="shared" si="130"/>
        <v>4006</v>
      </c>
      <c r="X106" s="233">
        <f>IF(IFERROR(INDEX(Overrides!$F$292:$L$531,MATCH($A106&amp;$G106,Overrides!$C$292:$C$531,0),1),"")&lt;&gt;"",IFERROR(INDEX(Overrides!$F$292:$L$531,MATCH($A106&amp;$G106,Overrides!$C$292:$C$531,0),1),""),ROUND(P106*Setup!B$73*VLOOKUP($F106,Setup!$A$52:$C$55,3,FALSE()),0))</f>
        <v>0</v>
      </c>
      <c r="Y106" s="233">
        <f>IF(IFERROR(INDEX(Overrides!$F$292:$L$531,MATCH($A106&amp;$G106,Overrides!$C$292:$C$531,0),2),"")&lt;&gt;"",IFERROR(INDEX(Overrides!$F$292:$L$531,MATCH($A106&amp;$G106,Overrides!$C$292:$C$531,0),2),""),ROUND(Q106*Setup!C$73*VLOOKUP($F106,Setup!$A$52:$C$55,3,FALSE()),0))</f>
        <v>54</v>
      </c>
      <c r="Z106" s="233">
        <f>IF(IFERROR(INDEX(Overrides!$F$292:$L$531,MATCH($A106&amp;$G106,Overrides!$C$292:$C$531,0),3),"")&lt;&gt;"",IFERROR(INDEX(Overrides!$F$292:$L$531,MATCH($A106&amp;$G106,Overrides!$C$292:$C$531,0),3),""),ROUND(R106*Setup!D$73*VLOOKUP($F106,Setup!$A$52:$C$55,3,FALSE()),0))</f>
        <v>0</v>
      </c>
      <c r="AA106" s="233">
        <f>IF(IFERROR(INDEX(Overrides!$F$292:$L$531,MATCH($A106&amp;$G106,Overrides!$C$292:$C$531,0),4),"")&lt;&gt;"",IFERROR(INDEX(Overrides!$F$292:$L$531,MATCH($A106&amp;$G106,Overrides!$C$292:$C$531,0),4),""),ROUND(S106*Setup!E$73*VLOOKUP($F106,Setup!$A$52:$C$55,3,FALSE()),0))</f>
        <v>28</v>
      </c>
      <c r="AB106" s="233">
        <f>IF(IFERROR(INDEX(Overrides!$F$292:$L$531,MATCH($A106&amp;$G106,Overrides!$C$292:$C$531,0),5),"")&lt;&gt;"",IFERROR(INDEX(Overrides!$F$292:$L$531,MATCH($A106&amp;$G106,Overrides!$C$292:$C$531,0),5),""),ROUND(T106*Setup!F$73*VLOOKUP($F106,Setup!$A$52:$C$55,3,FALSE()),0))</f>
        <v>48</v>
      </c>
      <c r="AC106" s="233">
        <f>IF(IFERROR(INDEX(Overrides!$F$292:$L$531,MATCH($A106&amp;$G106,Overrides!$C$292:$C$531,0),6),"")&lt;&gt;"",IFERROR(INDEX(Overrides!$F$292:$L$531,MATCH($A106&amp;$G106,Overrides!$C$292:$C$531,0),6),""),ROUND(U106*Setup!G$73*VLOOKUP($F106,Setup!$A$52:$C$55,3,FALSE()),0))</f>
        <v>32</v>
      </c>
      <c r="AD106" s="233">
        <f>IF(IFERROR(INDEX(Overrides!$F$292:$L$531,MATCH($A106&amp;$G106,Overrides!$C$292:$C$531,0),7),"")&lt;&gt;"",IFERROR(INDEX(Overrides!$F$292:$L$531,MATCH($A106&amp;$G106,Overrides!$C$292:$C$531,0),7),""),ROUND(V106*Setup!H$73*VLOOKUP($F106,Setup!$A$52:$C$55,3,FALSE()),0))</f>
        <v>39</v>
      </c>
      <c r="AE106" s="233">
        <f t="shared" si="84"/>
        <v>201</v>
      </c>
      <c r="AF106" s="233">
        <f t="shared" si="85"/>
        <v>68</v>
      </c>
      <c r="AG106" s="233">
        <f t="shared" si="86"/>
        <v>368</v>
      </c>
      <c r="AH106" s="233">
        <f t="shared" si="87"/>
        <v>70</v>
      </c>
      <c r="AI106" s="233">
        <f t="shared" si="88"/>
        <v>630</v>
      </c>
      <c r="AJ106" s="233">
        <f t="shared" si="89"/>
        <v>1072</v>
      </c>
      <c r="AK106" s="233">
        <f t="shared" si="90"/>
        <v>714</v>
      </c>
      <c r="AL106" s="233">
        <f t="shared" si="91"/>
        <v>883</v>
      </c>
      <c r="AM106" s="233">
        <f t="shared" si="92"/>
        <v>3123</v>
      </c>
      <c r="AN106" s="234">
        <f t="shared" si="131"/>
        <v>0</v>
      </c>
      <c r="AO106" s="234">
        <f t="shared" si="132"/>
        <v>4023</v>
      </c>
      <c r="AP106" s="234">
        <f t="shared" si="133"/>
        <v>0</v>
      </c>
      <c r="AQ106" s="234">
        <f t="shared" si="134"/>
        <v>1470</v>
      </c>
      <c r="AR106" s="234">
        <f t="shared" si="135"/>
        <v>1488</v>
      </c>
      <c r="AS106" s="234">
        <f t="shared" si="136"/>
        <v>656</v>
      </c>
      <c r="AT106" s="234">
        <f t="shared" si="137"/>
        <v>624</v>
      </c>
      <c r="AU106" s="234">
        <f t="shared" si="93"/>
        <v>8261</v>
      </c>
      <c r="AV106" s="167" t="str">
        <f>Setup!I13</f>
        <v>Yes</v>
      </c>
      <c r="AW106" s="167" t="str">
        <f>Setup!J13</f>
        <v>Yes</v>
      </c>
    </row>
    <row r="107" spans="1:49" ht="15" customHeight="1" x14ac:dyDescent="0.3">
      <c r="A107" s="167">
        <f>Setup!A13</f>
        <v>11</v>
      </c>
      <c r="B107" s="230">
        <f>Setup!B13</f>
        <v>46235</v>
      </c>
      <c r="C107" s="167" t="str">
        <f>Setup!C13</f>
        <v>Saturday</v>
      </c>
      <c r="D107" s="167" t="str">
        <f>Setup!D13</f>
        <v>Portland Hearts of Pine</v>
      </c>
      <c r="E107" s="231">
        <f>Setup!E13</f>
        <v>0.79166666666666696</v>
      </c>
      <c r="F107" s="167" t="str">
        <f>Setup!F13</f>
        <v>B</v>
      </c>
      <c r="G107" s="167" t="s">
        <v>117</v>
      </c>
      <c r="H107" s="167" t="str">
        <f>Setup!H13</f>
        <v>Yes</v>
      </c>
      <c r="I107" s="232">
        <f>IF(IFERROR(INDEX(Overrides!$F$49:$L$288,MATCH($A107&amp;$G107,Overrides!$C$49:$C$288,0),1),"")&lt;&gt;"",IFERROR(INDEX(Overrides!$F$49:$L$288,MATCH($A107&amp;$G107,Overrides!$C$49:$C$288,0),1),""),IF(IFERROR(INDEX(Overrides!$D$6:$J$45,MATCH($F107&amp;$G107,Overrides!$C$6:$C$45,0),1),"")&lt;&gt;"",IFERROR(INDEX(Overrides!$D$6:$J$45,MATCH($F107&amp;$G107,Overrides!$C$6:$C$45,0),1),""),MROUND(VLOOKUP("P1+",Setup!$A$30:$B$36,2,FALSE())*VLOOKUP($G107,Setup!$A$40:$B$48,2,FALSE())*VLOOKUP($F107,Setup!$A$52:$B$55,2,FALSE()),0.5)))</f>
        <v>65</v>
      </c>
      <c r="J107" s="232">
        <f>IF(IFERROR(INDEX(Overrides!$F$49:$L$288,MATCH($A107&amp;$G107,Overrides!$C$49:$C$288,0),2),"")&lt;&gt;"",IFERROR(INDEX(Overrides!$F$49:$L$288,MATCH($A107&amp;$G107,Overrides!$C$49:$C$288,0),2),""),IF(IFERROR(INDEX(Overrides!$D$6:$J$45,MATCH($F107&amp;$G107,Overrides!$C$6:$C$45,0),2),"")&lt;&gt;"",IFERROR(INDEX(Overrides!$D$6:$J$45,MATCH($F107&amp;$G107,Overrides!$C$6:$C$45,0),2),""),MROUND(VLOOKUP("P1",Setup!$A$30:$B$36,2,FALSE())*VLOOKUP($G107,Setup!$A$40:$B$48,2,FALSE())*VLOOKUP($F107,Setup!$A$52:$B$55,2,FALSE()),0.5)))</f>
        <v>55</v>
      </c>
      <c r="K107" s="232">
        <f>IF(IFERROR(INDEX(Overrides!$F$49:$L$288,MATCH($A107&amp;$G107,Overrides!$C$49:$C$288,0),3),"")&lt;&gt;"",IFERROR(INDEX(Overrides!$F$49:$L$288,MATCH($A107&amp;$G107,Overrides!$C$49:$C$288,0),3),""),IF(IFERROR(INDEX(Overrides!$D$6:$J$45,MATCH($F107&amp;$G107,Overrides!$C$6:$C$45,0),3),"")&lt;&gt;"",IFERROR(INDEX(Overrides!$D$6:$J$45,MATCH($F107&amp;$G107,Overrides!$C$6:$C$45,0),3),""),MROUND(VLOOKUP("P2+",Setup!$A$30:$B$36,2,FALSE())*VLOOKUP($G107,Setup!$A$40:$B$48,2,FALSE())*VLOOKUP($F107,Setup!$A$52:$B$55,2,FALSE()),0.5)))</f>
        <v>49</v>
      </c>
      <c r="L107" s="232">
        <f>IF(IFERROR(INDEX(Overrides!$F$49:$L$288,MATCH($A107&amp;$G107,Overrides!$C$49:$C$288,0),4),"")&lt;&gt;"",IFERROR(INDEX(Overrides!$F$49:$L$288,MATCH($A107&amp;$G107,Overrides!$C$49:$C$288,0),4),""),IF(IFERROR(INDEX(Overrides!$D$6:$J$45,MATCH($F107&amp;$G107,Overrides!$C$6:$C$45,0),4),"")&lt;&gt;"",IFERROR(INDEX(Overrides!$D$6:$J$45,MATCH($F107&amp;$G107,Overrides!$C$6:$C$45,0),4),""),MROUND(VLOOKUP("P2",Setup!$A$30:$B$36,2,FALSE())*VLOOKUP($G107,Setup!$A$40:$B$48,2,FALSE())*VLOOKUP($F107,Setup!$A$52:$B$55,2,FALSE()),0.5)))</f>
        <v>39</v>
      </c>
      <c r="M107" s="232">
        <f>IF(IFERROR(INDEX(Overrides!$F$49:$L$288,MATCH($A107&amp;$G107,Overrides!$C$49:$C$288,0),5),"")&lt;&gt;"",IFERROR(INDEX(Overrides!$F$49:$L$288,MATCH($A107&amp;$G107,Overrides!$C$49:$C$288,0),5),""),IF(IFERROR(INDEX(Overrides!$D$6:$J$45,MATCH($F107&amp;$G107,Overrides!$C$6:$C$45,0),5),"")&lt;&gt;"",IFERROR(INDEX(Overrides!$D$6:$J$45,MATCH($F107&amp;$G107,Overrides!$C$6:$C$45,0),5),""),MROUND(VLOOKUP("P3",Setup!$A$30:$B$36,2,FALSE())*VLOOKUP($G107,Setup!$A$40:$B$48,2,FALSE())*VLOOKUP($F107,Setup!$A$52:$B$55,2,FALSE()),0.5)))</f>
        <v>23</v>
      </c>
      <c r="N107" s="232">
        <f>IF(IFERROR(INDEX(Overrides!$F$49:$L$288,MATCH($A107&amp;$G107,Overrides!$C$49:$C$288,0),6),"")&lt;&gt;"",IFERROR(INDEX(Overrides!$F$49:$L$288,MATCH($A107&amp;$G107,Overrides!$C$49:$C$288,0),6),""),IF(IFERROR(INDEX(Overrides!$D$6:$J$45,MATCH($F107&amp;$G107,Overrides!$C$6:$C$45,0),6),"")&lt;&gt;"",IFERROR(INDEX(Overrides!$D$6:$J$45,MATCH($F107&amp;$G107,Overrides!$C$6:$C$45,0),6),""),MROUND(VLOOKUP("P4",Setup!$A$30:$B$36,2,FALSE())*VLOOKUP($G107,Setup!$A$40:$B$48,2,FALSE())*VLOOKUP($F107,Setup!$A$52:$B$55,2,FALSE()),0.5)))</f>
        <v>15</v>
      </c>
      <c r="O107" s="232">
        <f>IF(IFERROR(INDEX(Overrides!$F$49:$L$288,MATCH($A107&amp;$G107,Overrides!$C$49:$C$288,0),7),"")&lt;&gt;"",IFERROR(INDEX(Overrides!$F$49:$L$288,MATCH($A107&amp;$G107,Overrides!$C$49:$C$288,0),7),""),IF(IFERROR(INDEX(Overrides!$D$6:$J$45,MATCH($F107&amp;$G107,Overrides!$C$6:$C$45,0),7),"")&lt;&gt;"",IFERROR(INDEX(Overrides!$D$6:$J$45,MATCH($F107&amp;$G107,Overrides!$C$6:$C$45,0),7),""),MROUND(VLOOKUP("P5",Setup!$A$30:$B$36,2,FALSE())*VLOOKUP($G107,Setup!$A$40:$B$48,2,FALSE())*VLOOKUP($F107,Setup!$A$52:$B$55,2,FALSE()),0.5)))</f>
        <v>12</v>
      </c>
      <c r="P107" s="233">
        <f>SUMIFS(Inventory!$F$2:$F$38,Inventory!$I$2:$I$38,"P1+",Inventory!$E$2:$E$38,"&lt;&gt;West")+IF(UPPER($H107)="YES",SUMIFS(Inventory!$F$2:$F$38,Inventory!$I$2:$I$38,"P1+",Inventory!$E$2:$E$38,"West"),0)</f>
        <v>68</v>
      </c>
      <c r="Q107" s="233">
        <f>SUMIFS(Inventory!$F$2:$F$38,Inventory!$I$2:$I$38,"P1",Inventory!$E$2:$E$38,"&lt;&gt;West")+IF(UPPER($H107)="YES",SUMIFS(Inventory!$F$2:$F$38,Inventory!$I$2:$I$38,"P1",Inventory!$E$2:$E$38,"West"),0)</f>
        <v>422</v>
      </c>
      <c r="R107" s="233">
        <f>SUMIFS(Inventory!$F$2:$F$38,Inventory!$I$2:$I$38,"P2+",Inventory!$E$2:$E$38,"&lt;&gt;West")+IF(UPPER($H107)="YES",SUMIFS(Inventory!$F$2:$F$38,Inventory!$I$2:$I$38,"P2+",Inventory!$E$2:$E$38,"West"),0)</f>
        <v>70</v>
      </c>
      <c r="S107" s="233">
        <f>SUMIFS(Inventory!$F$2:$F$38,Inventory!$I$2:$I$38,"P2",Inventory!$E$2:$E$38,"&lt;&gt;West")+IF(UPPER($H107)="YES",SUMIFS(Inventory!$F$2:$F$38,Inventory!$I$2:$I$38,"P2",Inventory!$E$2:$E$38,"West"),0)</f>
        <v>658</v>
      </c>
      <c r="T107" s="233">
        <f>SUMIFS(Inventory!$F$2:$F$38,Inventory!$I$2:$I$38,"P3",Inventory!$E$2:$E$38,"&lt;&gt;West")+IF(UPPER($H107)="YES",SUMIFS(Inventory!$F$2:$F$38,Inventory!$I$2:$I$38,"P3",Inventory!$E$2:$E$38,"West"),0)</f>
        <v>1120</v>
      </c>
      <c r="U107" s="233">
        <f>SUMIFS(Inventory!$F$2:$F$38,Inventory!$I$2:$I$38,"P4",Inventory!$E$2:$E$38,"&lt;&gt;West")+IF(UPPER($H107)="YES",SUMIFS(Inventory!$F$2:$F$38,Inventory!$I$2:$I$38,"P4",Inventory!$E$2:$E$38,"West"),0)</f>
        <v>746</v>
      </c>
      <c r="V107" s="233">
        <f>SUMIFS(Inventory!$F$2:$F$38,Inventory!$I$2:$I$38,"P5",Inventory!$E$2:$E$38,"&lt;&gt;West")+IF(UPPER($H107)="YES",SUMIFS(Inventory!$F$2:$F$38,Inventory!$I$2:$I$38,"P5",Inventory!$E$2:$E$38,"West"),0)</f>
        <v>922</v>
      </c>
      <c r="W107" s="233">
        <f t="shared" si="130"/>
        <v>4006</v>
      </c>
      <c r="X107" s="233">
        <f>IF(IFERROR(INDEX(Overrides!$F$292:$L$531,MATCH($A107&amp;$G107,Overrides!$C$292:$C$531,0),1),"")&lt;&gt;"",IFERROR(INDEX(Overrides!$F$292:$L$531,MATCH($A107&amp;$G107,Overrides!$C$292:$C$531,0),1),""),ROUND(P107*Setup!B$74*VLOOKUP($F107,Setup!$A$52:$C$55,3,FALSE()),0))</f>
        <v>0</v>
      </c>
      <c r="Y107" s="233">
        <f>IF(IFERROR(INDEX(Overrides!$F$292:$L$531,MATCH($A107&amp;$G107,Overrides!$C$292:$C$531,0),2),"")&lt;&gt;"",IFERROR(INDEX(Overrides!$F$292:$L$531,MATCH($A107&amp;$G107,Overrides!$C$292:$C$531,0),2),""),ROUND(Q107*Setup!C$74*VLOOKUP($F107,Setup!$A$52:$C$55,3,FALSE()),0))</f>
        <v>0</v>
      </c>
      <c r="Z107" s="233">
        <f>IF(IFERROR(INDEX(Overrides!$F$292:$L$531,MATCH($A107&amp;$G107,Overrides!$C$292:$C$531,0),3),"")&lt;&gt;"",IFERROR(INDEX(Overrides!$F$292:$L$531,MATCH($A107&amp;$G107,Overrides!$C$292:$C$531,0),3),""),ROUND(R107*Setup!D$74*VLOOKUP($F107,Setup!$A$52:$C$55,3,FALSE()),0))</f>
        <v>0</v>
      </c>
      <c r="AA107" s="233">
        <f>IF(IFERROR(INDEX(Overrides!$F$292:$L$531,MATCH($A107&amp;$G107,Overrides!$C$292:$C$531,0),4),"")&lt;&gt;"",IFERROR(INDEX(Overrides!$F$292:$L$531,MATCH($A107&amp;$G107,Overrides!$C$292:$C$531,0),4),""),ROUND(S107*Setup!E$74*VLOOKUP($F107,Setup!$A$52:$C$55,3,FALSE()),0))</f>
        <v>0</v>
      </c>
      <c r="AB107" s="233">
        <f>IF(IFERROR(INDEX(Overrides!$F$292:$L$531,MATCH($A107&amp;$G107,Overrides!$C$292:$C$531,0),5),"")&lt;&gt;"",IFERROR(INDEX(Overrides!$F$292:$L$531,MATCH($A107&amp;$G107,Overrides!$C$292:$C$531,0),5),""),ROUND(T107*Setup!F$74*VLOOKUP($F107,Setup!$A$52:$C$55,3,FALSE()),0))</f>
        <v>0</v>
      </c>
      <c r="AC107" s="233">
        <f>IF(IFERROR(INDEX(Overrides!$F$292:$L$531,MATCH($A107&amp;$G107,Overrides!$C$292:$C$531,0),6),"")&lt;&gt;"",IFERROR(INDEX(Overrides!$F$292:$L$531,MATCH($A107&amp;$G107,Overrides!$C$292:$C$531,0),6),""),ROUND(U107*Setup!G$74*VLOOKUP($F107,Setup!$A$52:$C$55,3,FALSE()),0))</f>
        <v>0</v>
      </c>
      <c r="AD107" s="233">
        <f>IF(IFERROR(INDEX(Overrides!$F$292:$L$531,MATCH($A107&amp;$G107,Overrides!$C$292:$C$531,0),7),"")&lt;&gt;"",IFERROR(INDEX(Overrides!$F$292:$L$531,MATCH($A107&amp;$G107,Overrides!$C$292:$C$531,0),7),""),ROUND(V107*Setup!H$74*VLOOKUP($F107,Setup!$A$52:$C$55,3,FALSE()),0))</f>
        <v>0</v>
      </c>
      <c r="AE107" s="233">
        <f t="shared" si="84"/>
        <v>0</v>
      </c>
      <c r="AF107" s="233">
        <f t="shared" si="85"/>
        <v>68</v>
      </c>
      <c r="AG107" s="233">
        <f t="shared" si="86"/>
        <v>422</v>
      </c>
      <c r="AH107" s="233">
        <f t="shared" si="87"/>
        <v>70</v>
      </c>
      <c r="AI107" s="233">
        <f t="shared" si="88"/>
        <v>658</v>
      </c>
      <c r="AJ107" s="233">
        <f t="shared" si="89"/>
        <v>1120</v>
      </c>
      <c r="AK107" s="233">
        <f t="shared" si="90"/>
        <v>746</v>
      </c>
      <c r="AL107" s="233">
        <f t="shared" si="91"/>
        <v>922</v>
      </c>
      <c r="AM107" s="233">
        <f t="shared" si="92"/>
        <v>3084</v>
      </c>
      <c r="AN107" s="234">
        <f t="shared" si="131"/>
        <v>0</v>
      </c>
      <c r="AO107" s="234">
        <f t="shared" si="132"/>
        <v>0</v>
      </c>
      <c r="AP107" s="234">
        <f t="shared" si="133"/>
        <v>0</v>
      </c>
      <c r="AQ107" s="234">
        <f t="shared" si="134"/>
        <v>0</v>
      </c>
      <c r="AR107" s="234">
        <f t="shared" si="135"/>
        <v>0</v>
      </c>
      <c r="AS107" s="234">
        <f t="shared" si="136"/>
        <v>0</v>
      </c>
      <c r="AT107" s="234">
        <f t="shared" si="137"/>
        <v>0</v>
      </c>
      <c r="AU107" s="234">
        <f t="shared" si="93"/>
        <v>0</v>
      </c>
      <c r="AV107" s="167" t="str">
        <f>Setup!I13</f>
        <v>Yes</v>
      </c>
      <c r="AW107" s="167" t="str">
        <f>Setup!J13</f>
        <v>Yes</v>
      </c>
    </row>
    <row r="108" spans="1:49" ht="15" customHeight="1" x14ac:dyDescent="0.3">
      <c r="A108" s="167">
        <f>Setup!A13</f>
        <v>11</v>
      </c>
      <c r="B108" s="230">
        <f>Setup!B13</f>
        <v>46235</v>
      </c>
      <c r="C108" s="167" t="str">
        <f>Setup!C13</f>
        <v>Saturday</v>
      </c>
      <c r="D108" s="167" t="str">
        <f>Setup!D13</f>
        <v>Portland Hearts of Pine</v>
      </c>
      <c r="E108" s="231">
        <f>Setup!E13</f>
        <v>0.79166666666666696</v>
      </c>
      <c r="F108" s="167" t="str">
        <f>Setup!F13</f>
        <v>B</v>
      </c>
      <c r="G108" s="167" t="s">
        <v>119</v>
      </c>
      <c r="H108" s="167" t="str">
        <f>Setup!H13</f>
        <v>Yes</v>
      </c>
      <c r="I108" s="232">
        <f>IF(IFERROR(INDEX(Overrides!$F$49:$L$288,MATCH($A108&amp;$G108,Overrides!$C$49:$C$288,0),1),"")&lt;&gt;"",IFERROR(INDEX(Overrides!$F$49:$L$288,MATCH($A108&amp;$G108,Overrides!$C$49:$C$288,0),1),""),IF(IFERROR(INDEX(Overrides!$D$6:$J$45,MATCH($F108&amp;$G108,Overrides!$C$6:$C$45,0),1),"")&lt;&gt;"",IFERROR(INDEX(Overrides!$D$6:$J$45,MATCH($F108&amp;$G108,Overrides!$C$6:$C$45,0),1),""),MROUND(VLOOKUP("P1+",Setup!$A$30:$B$36,2,FALSE())*VLOOKUP($G108,Setup!$A$40:$B$48,2,FALSE())*VLOOKUP($F108,Setup!$A$52:$B$55,2,FALSE()),0.5)))</f>
        <v>0</v>
      </c>
      <c r="J108" s="232">
        <f>IF(IFERROR(INDEX(Overrides!$F$49:$L$288,MATCH($A108&amp;$G108,Overrides!$C$49:$C$288,0),2),"")&lt;&gt;"",IFERROR(INDEX(Overrides!$F$49:$L$288,MATCH($A108&amp;$G108,Overrides!$C$49:$C$288,0),2),""),IF(IFERROR(INDEX(Overrides!$D$6:$J$45,MATCH($F108&amp;$G108,Overrides!$C$6:$C$45,0),2),"")&lt;&gt;"",IFERROR(INDEX(Overrides!$D$6:$J$45,MATCH($F108&amp;$G108,Overrides!$C$6:$C$45,0),2),""),MROUND(VLOOKUP("P1",Setup!$A$30:$B$36,2,FALSE())*VLOOKUP($G108,Setup!$A$40:$B$48,2,FALSE())*VLOOKUP($F108,Setup!$A$52:$B$55,2,FALSE()),0.5)))</f>
        <v>0</v>
      </c>
      <c r="K108" s="232">
        <f>IF(IFERROR(INDEX(Overrides!$F$49:$L$288,MATCH($A108&amp;$G108,Overrides!$C$49:$C$288,0),3),"")&lt;&gt;"",IFERROR(INDEX(Overrides!$F$49:$L$288,MATCH($A108&amp;$G108,Overrides!$C$49:$C$288,0),3),""),IF(IFERROR(INDEX(Overrides!$D$6:$J$45,MATCH($F108&amp;$G108,Overrides!$C$6:$C$45,0),3),"")&lt;&gt;"",IFERROR(INDEX(Overrides!$D$6:$J$45,MATCH($F108&amp;$G108,Overrides!$C$6:$C$45,0),3),""),MROUND(VLOOKUP("P2+",Setup!$A$30:$B$36,2,FALSE())*VLOOKUP($G108,Setup!$A$40:$B$48,2,FALSE())*VLOOKUP($F108,Setup!$A$52:$B$55,2,FALSE()),0.5)))</f>
        <v>0</v>
      </c>
      <c r="L108" s="232">
        <f>IF(IFERROR(INDEX(Overrides!$F$49:$L$288,MATCH($A108&amp;$G108,Overrides!$C$49:$C$288,0),4),"")&lt;&gt;"",IFERROR(INDEX(Overrides!$F$49:$L$288,MATCH($A108&amp;$G108,Overrides!$C$49:$C$288,0),4),""),IF(IFERROR(INDEX(Overrides!$D$6:$J$45,MATCH($F108&amp;$G108,Overrides!$C$6:$C$45,0),4),"")&lt;&gt;"",IFERROR(INDEX(Overrides!$D$6:$J$45,MATCH($F108&amp;$G108,Overrides!$C$6:$C$45,0),4),""),MROUND(VLOOKUP("P2",Setup!$A$30:$B$36,2,FALSE())*VLOOKUP($G108,Setup!$A$40:$B$48,2,FALSE())*VLOOKUP($F108,Setup!$A$52:$B$55,2,FALSE()),0.5)))</f>
        <v>0</v>
      </c>
      <c r="M108" s="232">
        <f>IF(IFERROR(INDEX(Overrides!$F$49:$L$288,MATCH($A108&amp;$G108,Overrides!$C$49:$C$288,0),5),"")&lt;&gt;"",IFERROR(INDEX(Overrides!$F$49:$L$288,MATCH($A108&amp;$G108,Overrides!$C$49:$C$288,0),5),""),IF(IFERROR(INDEX(Overrides!$D$6:$J$45,MATCH($F108&amp;$G108,Overrides!$C$6:$C$45,0),5),"")&lt;&gt;"",IFERROR(INDEX(Overrides!$D$6:$J$45,MATCH($F108&amp;$G108,Overrides!$C$6:$C$45,0),5),""),MROUND(VLOOKUP("P3",Setup!$A$30:$B$36,2,FALSE())*VLOOKUP($G108,Setup!$A$40:$B$48,2,FALSE())*VLOOKUP($F108,Setup!$A$52:$B$55,2,FALSE()),0.5)))</f>
        <v>0</v>
      </c>
      <c r="N108" s="232">
        <f>IF(IFERROR(INDEX(Overrides!$F$49:$L$288,MATCH($A108&amp;$G108,Overrides!$C$49:$C$288,0),6),"")&lt;&gt;"",IFERROR(INDEX(Overrides!$F$49:$L$288,MATCH($A108&amp;$G108,Overrides!$C$49:$C$288,0),6),""),IF(IFERROR(INDEX(Overrides!$D$6:$J$45,MATCH($F108&amp;$G108,Overrides!$C$6:$C$45,0),6),"")&lt;&gt;"",IFERROR(INDEX(Overrides!$D$6:$J$45,MATCH($F108&amp;$G108,Overrides!$C$6:$C$45,0),6),""),MROUND(VLOOKUP("P4",Setup!$A$30:$B$36,2,FALSE())*VLOOKUP($G108,Setup!$A$40:$B$48,2,FALSE())*VLOOKUP($F108,Setup!$A$52:$B$55,2,FALSE()),0.5)))</f>
        <v>0</v>
      </c>
      <c r="O108" s="232">
        <f>IF(IFERROR(INDEX(Overrides!$F$49:$L$288,MATCH($A108&amp;$G108,Overrides!$C$49:$C$288,0),7),"")&lt;&gt;"",IFERROR(INDEX(Overrides!$F$49:$L$288,MATCH($A108&amp;$G108,Overrides!$C$49:$C$288,0),7),""),IF(IFERROR(INDEX(Overrides!$D$6:$J$45,MATCH($F108&amp;$G108,Overrides!$C$6:$C$45,0),7),"")&lt;&gt;"",IFERROR(INDEX(Overrides!$D$6:$J$45,MATCH($F108&amp;$G108,Overrides!$C$6:$C$45,0),7),""),MROUND(VLOOKUP("P5",Setup!$A$30:$B$36,2,FALSE())*VLOOKUP($G108,Setup!$A$40:$B$48,2,FALSE())*VLOOKUP($F108,Setup!$A$52:$B$55,2,FALSE()),0.5)))</f>
        <v>0</v>
      </c>
      <c r="P108" s="233">
        <f>SUMIFS(Inventory!$F$2:$F$38,Inventory!$I$2:$I$38,"P1+",Inventory!$E$2:$E$38,"&lt;&gt;West")+IF(UPPER($H108)="YES",SUMIFS(Inventory!$F$2:$F$38,Inventory!$I$2:$I$38,"P1+",Inventory!$E$2:$E$38,"West"),0)</f>
        <v>68</v>
      </c>
      <c r="Q108" s="233">
        <f>SUMIFS(Inventory!$F$2:$F$38,Inventory!$I$2:$I$38,"P1",Inventory!$E$2:$E$38,"&lt;&gt;West")+IF(UPPER($H108)="YES",SUMIFS(Inventory!$F$2:$F$38,Inventory!$I$2:$I$38,"P1",Inventory!$E$2:$E$38,"West"),0)</f>
        <v>422</v>
      </c>
      <c r="R108" s="233">
        <f>SUMIFS(Inventory!$F$2:$F$38,Inventory!$I$2:$I$38,"P2+",Inventory!$E$2:$E$38,"&lt;&gt;West")+IF(UPPER($H108)="YES",SUMIFS(Inventory!$F$2:$F$38,Inventory!$I$2:$I$38,"P2+",Inventory!$E$2:$E$38,"West"),0)</f>
        <v>70</v>
      </c>
      <c r="S108" s="233">
        <f>SUMIFS(Inventory!$F$2:$F$38,Inventory!$I$2:$I$38,"P2",Inventory!$E$2:$E$38,"&lt;&gt;West")+IF(UPPER($H108)="YES",SUMIFS(Inventory!$F$2:$F$38,Inventory!$I$2:$I$38,"P2",Inventory!$E$2:$E$38,"West"),0)</f>
        <v>658</v>
      </c>
      <c r="T108" s="233">
        <f>SUMIFS(Inventory!$F$2:$F$38,Inventory!$I$2:$I$38,"P3",Inventory!$E$2:$E$38,"&lt;&gt;West")+IF(UPPER($H108)="YES",SUMIFS(Inventory!$F$2:$F$38,Inventory!$I$2:$I$38,"P3",Inventory!$E$2:$E$38,"West"),0)</f>
        <v>1120</v>
      </c>
      <c r="U108" s="233">
        <f>SUMIFS(Inventory!$F$2:$F$38,Inventory!$I$2:$I$38,"P4",Inventory!$E$2:$E$38,"&lt;&gt;West")+IF(UPPER($H108)="YES",SUMIFS(Inventory!$F$2:$F$38,Inventory!$I$2:$I$38,"P4",Inventory!$E$2:$E$38,"West"),0)</f>
        <v>746</v>
      </c>
      <c r="V108" s="233">
        <f>SUMIFS(Inventory!$F$2:$F$38,Inventory!$I$2:$I$38,"P5",Inventory!$E$2:$E$38,"&lt;&gt;West")+IF(UPPER($H108)="YES",SUMIFS(Inventory!$F$2:$F$38,Inventory!$I$2:$I$38,"P5",Inventory!$E$2:$E$38,"West"),0)</f>
        <v>922</v>
      </c>
      <c r="W108" s="233">
        <f t="shared" si="130"/>
        <v>4006</v>
      </c>
      <c r="X108" s="233">
        <f>IF(IFERROR(INDEX(Overrides!$F$292:$L$531,MATCH($A108&amp;$G108,Overrides!$C$292:$C$531,0),1),"")&lt;&gt;"",IFERROR(INDEX(Overrides!$F$292:$L$531,MATCH($A108&amp;$G108,Overrides!$C$292:$C$531,0),1),""),ROUND(P108*Setup!B$75*VLOOKUP($F108,Setup!$A$52:$C$55,3,FALSE()),0))</f>
        <v>0</v>
      </c>
      <c r="Y108" s="233">
        <f>IF(IFERROR(INDEX(Overrides!$F$292:$L$531,MATCH($A108&amp;$G108,Overrides!$C$292:$C$531,0),2),"")&lt;&gt;"",IFERROR(INDEX(Overrides!$F$292:$L$531,MATCH($A108&amp;$G108,Overrides!$C$292:$C$531,0),2),""),ROUND(Q108*Setup!C$75*VLOOKUP($F108,Setup!$A$52:$C$55,3,FALSE()),0))</f>
        <v>0</v>
      </c>
      <c r="Z108" s="233">
        <f>IF(IFERROR(INDEX(Overrides!$F$292:$L$531,MATCH($A108&amp;$G108,Overrides!$C$292:$C$531,0),3),"")&lt;&gt;"",IFERROR(INDEX(Overrides!$F$292:$L$531,MATCH($A108&amp;$G108,Overrides!$C$292:$C$531,0),3),""),ROUND(R108*Setup!D$75*VLOOKUP($F108,Setup!$A$52:$C$55,3,FALSE()),0))</f>
        <v>0</v>
      </c>
      <c r="AA108" s="233">
        <f>IF(IFERROR(INDEX(Overrides!$F$292:$L$531,MATCH($A108&amp;$G108,Overrides!$C$292:$C$531,0),4),"")&lt;&gt;"",IFERROR(INDEX(Overrides!$F$292:$L$531,MATCH($A108&amp;$G108,Overrides!$C$292:$C$531,0),4),""),ROUND(S108*Setup!E$75*VLOOKUP($F108,Setup!$A$52:$C$55,3,FALSE()),0))</f>
        <v>0</v>
      </c>
      <c r="AB108" s="233">
        <f>IF(IFERROR(INDEX(Overrides!$F$292:$L$531,MATCH($A108&amp;$G108,Overrides!$C$292:$C$531,0),5),"")&lt;&gt;"",IFERROR(INDEX(Overrides!$F$292:$L$531,MATCH($A108&amp;$G108,Overrides!$C$292:$C$531,0),5),""),ROUND(T108*Setup!F$75*VLOOKUP($F108,Setup!$A$52:$C$55,3,FALSE()),0))</f>
        <v>0</v>
      </c>
      <c r="AC108" s="233">
        <f>IF(IFERROR(INDEX(Overrides!$F$292:$L$531,MATCH($A108&amp;$G108,Overrides!$C$292:$C$531,0),6),"")&lt;&gt;"",IFERROR(INDEX(Overrides!$F$292:$L$531,MATCH($A108&amp;$G108,Overrides!$C$292:$C$531,0),6),""),ROUND(U108*Setup!G$75*VLOOKUP($F108,Setup!$A$52:$C$55,3,FALSE()),0))</f>
        <v>0</v>
      </c>
      <c r="AD108" s="233">
        <f>IF(IFERROR(INDEX(Overrides!$F$292:$L$531,MATCH($A108&amp;$G108,Overrides!$C$292:$C$531,0),7),"")&lt;&gt;"",IFERROR(INDEX(Overrides!$F$292:$L$531,MATCH($A108&amp;$G108,Overrides!$C$292:$C$531,0),7),""),ROUND(V108*Setup!H$75*VLOOKUP($F108,Setup!$A$52:$C$55,3,FALSE()),0))</f>
        <v>0</v>
      </c>
      <c r="AE108" s="233">
        <f t="shared" si="84"/>
        <v>0</v>
      </c>
      <c r="AF108" s="233">
        <f t="shared" si="85"/>
        <v>68</v>
      </c>
      <c r="AG108" s="233">
        <f t="shared" si="86"/>
        <v>422</v>
      </c>
      <c r="AH108" s="233">
        <f t="shared" si="87"/>
        <v>70</v>
      </c>
      <c r="AI108" s="233">
        <f t="shared" si="88"/>
        <v>658</v>
      </c>
      <c r="AJ108" s="233">
        <f t="shared" si="89"/>
        <v>1120</v>
      </c>
      <c r="AK108" s="233">
        <f t="shared" si="90"/>
        <v>746</v>
      </c>
      <c r="AL108" s="233">
        <f t="shared" si="91"/>
        <v>922</v>
      </c>
      <c r="AM108" s="233">
        <f t="shared" si="92"/>
        <v>3084</v>
      </c>
      <c r="AN108" s="234">
        <f t="shared" si="131"/>
        <v>0</v>
      </c>
      <c r="AO108" s="234">
        <f t="shared" si="132"/>
        <v>0</v>
      </c>
      <c r="AP108" s="234">
        <f t="shared" si="133"/>
        <v>0</v>
      </c>
      <c r="AQ108" s="234">
        <f t="shared" si="134"/>
        <v>0</v>
      </c>
      <c r="AR108" s="234">
        <f t="shared" si="135"/>
        <v>0</v>
      </c>
      <c r="AS108" s="234">
        <f t="shared" si="136"/>
        <v>0</v>
      </c>
      <c r="AT108" s="234">
        <f t="shared" si="137"/>
        <v>0</v>
      </c>
      <c r="AU108" s="234">
        <f t="shared" si="93"/>
        <v>0</v>
      </c>
      <c r="AV108" s="167" t="str">
        <f>Setup!I13</f>
        <v>Yes</v>
      </c>
      <c r="AW108" s="167" t="str">
        <f>Setup!J13</f>
        <v>Yes</v>
      </c>
    </row>
    <row r="109" spans="1:49" ht="15" customHeight="1" x14ac:dyDescent="0.3">
      <c r="A109" s="167">
        <f>Setup!A13</f>
        <v>11</v>
      </c>
      <c r="B109" s="230">
        <f>Setup!B13</f>
        <v>46235</v>
      </c>
      <c r="C109" s="167" t="str">
        <f>Setup!C13</f>
        <v>Saturday</v>
      </c>
      <c r="D109" s="167" t="str">
        <f>Setup!D13</f>
        <v>Portland Hearts of Pine</v>
      </c>
      <c r="E109" s="231">
        <f>Setup!E13</f>
        <v>0.79166666666666696</v>
      </c>
      <c r="F109" s="167" t="str">
        <f>Setup!F13</f>
        <v>B</v>
      </c>
      <c r="G109" s="167" t="s">
        <v>121</v>
      </c>
      <c r="H109" s="167" t="str">
        <f>Setup!H13</f>
        <v>Yes</v>
      </c>
      <c r="I109" s="232">
        <f>IF(IFERROR(INDEX(Overrides!$F$49:$L$288,MATCH($A109&amp;$G109,Overrides!$C$49:$C$288,0),1),"")&lt;&gt;"",IFERROR(INDEX(Overrides!$F$49:$L$288,MATCH($A109&amp;$G109,Overrides!$C$49:$C$288,0),1),""),IF(IFERROR(INDEX(Overrides!$D$6:$J$45,MATCH($F109&amp;$G109,Overrides!$C$6:$C$45,0),1),"")&lt;&gt;"",IFERROR(INDEX(Overrides!$D$6:$J$45,MATCH($F109&amp;$G109,Overrides!$C$6:$C$45,0),1),""),MROUND(VLOOKUP("P1+",Setup!$A$30:$B$36,2,FALSE())*VLOOKUP($G109,Setup!$A$40:$B$48,2,FALSE())*VLOOKUP($F109,Setup!$A$52:$B$55,2,FALSE()),0.5)))</f>
        <v>0</v>
      </c>
      <c r="J109" s="232">
        <f>IF(IFERROR(INDEX(Overrides!$F$49:$L$288,MATCH($A109&amp;$G109,Overrides!$C$49:$C$288,0),2),"")&lt;&gt;"",IFERROR(INDEX(Overrides!$F$49:$L$288,MATCH($A109&amp;$G109,Overrides!$C$49:$C$288,0),2),""),IF(IFERROR(INDEX(Overrides!$D$6:$J$45,MATCH($F109&amp;$G109,Overrides!$C$6:$C$45,0),2),"")&lt;&gt;"",IFERROR(INDEX(Overrides!$D$6:$J$45,MATCH($F109&amp;$G109,Overrides!$C$6:$C$45,0),2),""),MROUND(VLOOKUP("P1",Setup!$A$30:$B$36,2,FALSE())*VLOOKUP($G109,Setup!$A$40:$B$48,2,FALSE())*VLOOKUP($F109,Setup!$A$52:$B$55,2,FALSE()),0.5)))</f>
        <v>0</v>
      </c>
      <c r="K109" s="232">
        <f>IF(IFERROR(INDEX(Overrides!$F$49:$L$288,MATCH($A109&amp;$G109,Overrides!$C$49:$C$288,0),3),"")&lt;&gt;"",IFERROR(INDEX(Overrides!$F$49:$L$288,MATCH($A109&amp;$G109,Overrides!$C$49:$C$288,0),3),""),IF(IFERROR(INDEX(Overrides!$D$6:$J$45,MATCH($F109&amp;$G109,Overrides!$C$6:$C$45,0),3),"")&lt;&gt;"",IFERROR(INDEX(Overrides!$D$6:$J$45,MATCH($F109&amp;$G109,Overrides!$C$6:$C$45,0),3),""),MROUND(VLOOKUP("P2+",Setup!$A$30:$B$36,2,FALSE())*VLOOKUP($G109,Setup!$A$40:$B$48,2,FALSE())*VLOOKUP($F109,Setup!$A$52:$B$55,2,FALSE()),0.5)))</f>
        <v>0</v>
      </c>
      <c r="L109" s="232">
        <f>IF(IFERROR(INDEX(Overrides!$F$49:$L$288,MATCH($A109&amp;$G109,Overrides!$C$49:$C$288,0),4),"")&lt;&gt;"",IFERROR(INDEX(Overrides!$F$49:$L$288,MATCH($A109&amp;$G109,Overrides!$C$49:$C$288,0),4),""),IF(IFERROR(INDEX(Overrides!$D$6:$J$45,MATCH($F109&amp;$G109,Overrides!$C$6:$C$45,0),4),"")&lt;&gt;"",IFERROR(INDEX(Overrides!$D$6:$J$45,MATCH($F109&amp;$G109,Overrides!$C$6:$C$45,0),4),""),MROUND(VLOOKUP("P2",Setup!$A$30:$B$36,2,FALSE())*VLOOKUP($G109,Setup!$A$40:$B$48,2,FALSE())*VLOOKUP($F109,Setup!$A$52:$B$55,2,FALSE()),0.5)))</f>
        <v>0</v>
      </c>
      <c r="M109" s="232">
        <f>IF(IFERROR(INDEX(Overrides!$F$49:$L$288,MATCH($A109&amp;$G109,Overrides!$C$49:$C$288,0),5),"")&lt;&gt;"",IFERROR(INDEX(Overrides!$F$49:$L$288,MATCH($A109&amp;$G109,Overrides!$C$49:$C$288,0),5),""),IF(IFERROR(INDEX(Overrides!$D$6:$J$45,MATCH($F109&amp;$G109,Overrides!$C$6:$C$45,0),5),"")&lt;&gt;"",IFERROR(INDEX(Overrides!$D$6:$J$45,MATCH($F109&amp;$G109,Overrides!$C$6:$C$45,0),5),""),MROUND(VLOOKUP("P3",Setup!$A$30:$B$36,2,FALSE())*VLOOKUP($G109,Setup!$A$40:$B$48,2,FALSE())*VLOOKUP($F109,Setup!$A$52:$B$55,2,FALSE()),0.5)))</f>
        <v>0</v>
      </c>
      <c r="N109" s="232">
        <f>IF(IFERROR(INDEX(Overrides!$F$49:$L$288,MATCH($A109&amp;$G109,Overrides!$C$49:$C$288,0),6),"")&lt;&gt;"",IFERROR(INDEX(Overrides!$F$49:$L$288,MATCH($A109&amp;$G109,Overrides!$C$49:$C$288,0),6),""),IF(IFERROR(INDEX(Overrides!$D$6:$J$45,MATCH($F109&amp;$G109,Overrides!$C$6:$C$45,0),6),"")&lt;&gt;"",IFERROR(INDEX(Overrides!$D$6:$J$45,MATCH($F109&amp;$G109,Overrides!$C$6:$C$45,0),6),""),MROUND(VLOOKUP("P4",Setup!$A$30:$B$36,2,FALSE())*VLOOKUP($G109,Setup!$A$40:$B$48,2,FALSE())*VLOOKUP($F109,Setup!$A$52:$B$55,2,FALSE()),0.5)))</f>
        <v>0</v>
      </c>
      <c r="O109" s="232">
        <f>IF(IFERROR(INDEX(Overrides!$F$49:$L$288,MATCH($A109&amp;$G109,Overrides!$C$49:$C$288,0),7),"")&lt;&gt;"",IFERROR(INDEX(Overrides!$F$49:$L$288,MATCH($A109&amp;$G109,Overrides!$C$49:$C$288,0),7),""),IF(IFERROR(INDEX(Overrides!$D$6:$J$45,MATCH($F109&amp;$G109,Overrides!$C$6:$C$45,0),7),"")&lt;&gt;"",IFERROR(INDEX(Overrides!$D$6:$J$45,MATCH($F109&amp;$G109,Overrides!$C$6:$C$45,0),7),""),MROUND(VLOOKUP("P5",Setup!$A$30:$B$36,2,FALSE())*VLOOKUP($G109,Setup!$A$40:$B$48,2,FALSE())*VLOOKUP($F109,Setup!$A$52:$B$55,2,FALSE()),0.5)))</f>
        <v>0</v>
      </c>
      <c r="P109" s="233">
        <f>SUMIFS(Inventory!$F$2:$F$38,Inventory!$I$2:$I$38,"P1+",Inventory!$E$2:$E$38,"&lt;&gt;West")+IF(UPPER($H109)="YES",SUMIFS(Inventory!$F$2:$F$38,Inventory!$I$2:$I$38,"P1+",Inventory!$E$2:$E$38,"West"),0)</f>
        <v>68</v>
      </c>
      <c r="Q109" s="233">
        <f>SUMIFS(Inventory!$F$2:$F$38,Inventory!$I$2:$I$38,"P1",Inventory!$E$2:$E$38,"&lt;&gt;West")+IF(UPPER($H109)="YES",SUMIFS(Inventory!$F$2:$F$38,Inventory!$I$2:$I$38,"P1",Inventory!$E$2:$E$38,"West"),0)</f>
        <v>422</v>
      </c>
      <c r="R109" s="233">
        <f>SUMIFS(Inventory!$F$2:$F$38,Inventory!$I$2:$I$38,"P2+",Inventory!$E$2:$E$38,"&lt;&gt;West")+IF(UPPER($H109)="YES",SUMIFS(Inventory!$F$2:$F$38,Inventory!$I$2:$I$38,"P2+",Inventory!$E$2:$E$38,"West"),0)</f>
        <v>70</v>
      </c>
      <c r="S109" s="233">
        <f>SUMIFS(Inventory!$F$2:$F$38,Inventory!$I$2:$I$38,"P2",Inventory!$E$2:$E$38,"&lt;&gt;West")+IF(UPPER($H109)="YES",SUMIFS(Inventory!$F$2:$F$38,Inventory!$I$2:$I$38,"P2",Inventory!$E$2:$E$38,"West"),0)</f>
        <v>658</v>
      </c>
      <c r="T109" s="233">
        <f>SUMIFS(Inventory!$F$2:$F$38,Inventory!$I$2:$I$38,"P3",Inventory!$E$2:$E$38,"&lt;&gt;West")+IF(UPPER($H109)="YES",SUMIFS(Inventory!$F$2:$F$38,Inventory!$I$2:$I$38,"P3",Inventory!$E$2:$E$38,"West"),0)</f>
        <v>1120</v>
      </c>
      <c r="U109" s="233">
        <f>SUMIFS(Inventory!$F$2:$F$38,Inventory!$I$2:$I$38,"P4",Inventory!$E$2:$E$38,"&lt;&gt;West")+IF(UPPER($H109)="YES",SUMIFS(Inventory!$F$2:$F$38,Inventory!$I$2:$I$38,"P4",Inventory!$E$2:$E$38,"West"),0)</f>
        <v>746</v>
      </c>
      <c r="V109" s="233">
        <f>SUMIFS(Inventory!$F$2:$F$38,Inventory!$I$2:$I$38,"P5",Inventory!$E$2:$E$38,"&lt;&gt;West")+IF(UPPER($H109)="YES",SUMIFS(Inventory!$F$2:$F$38,Inventory!$I$2:$I$38,"P5",Inventory!$E$2:$E$38,"West"),0)</f>
        <v>922</v>
      </c>
      <c r="W109" s="233">
        <f t="shared" si="130"/>
        <v>4006</v>
      </c>
      <c r="X109" s="233">
        <f>IF(IFERROR(INDEX(Overrides!$F$292:$L$531,MATCH($A109&amp;$G109,Overrides!$C$292:$C$531,0),1),"")&lt;&gt;"",IFERROR(INDEX(Overrides!$F$292:$L$531,MATCH($A109&amp;$G109,Overrides!$C$292:$C$531,0),1),""),ROUND(P109*Setup!B$76*VLOOKUP($F109,Setup!$A$52:$C$55,3,FALSE()),0))</f>
        <v>0</v>
      </c>
      <c r="Y109" s="233">
        <f>IF(IFERROR(INDEX(Overrides!$F$292:$L$531,MATCH($A109&amp;$G109,Overrides!$C$292:$C$531,0),2),"")&lt;&gt;"",IFERROR(INDEX(Overrides!$F$292:$L$531,MATCH($A109&amp;$G109,Overrides!$C$292:$C$531,0),2),""),ROUND(Q109*Setup!C$76*VLOOKUP($F109,Setup!$A$52:$C$55,3,FALSE()),0))</f>
        <v>0</v>
      </c>
      <c r="Z109" s="233">
        <f>IF(IFERROR(INDEX(Overrides!$F$292:$L$531,MATCH($A109&amp;$G109,Overrides!$C$292:$C$531,0),3),"")&lt;&gt;"",IFERROR(INDEX(Overrides!$F$292:$L$531,MATCH($A109&amp;$G109,Overrides!$C$292:$C$531,0),3),""),ROUND(R109*Setup!D$76*VLOOKUP($F109,Setup!$A$52:$C$55,3,FALSE()),0))</f>
        <v>0</v>
      </c>
      <c r="AA109" s="233">
        <f>IF(IFERROR(INDEX(Overrides!$F$292:$L$531,MATCH($A109&amp;$G109,Overrides!$C$292:$C$531,0),4),"")&lt;&gt;"",IFERROR(INDEX(Overrides!$F$292:$L$531,MATCH($A109&amp;$G109,Overrides!$C$292:$C$531,0),4),""),ROUND(S109*Setup!E$76*VLOOKUP($F109,Setup!$A$52:$C$55,3,FALSE()),0))</f>
        <v>0</v>
      </c>
      <c r="AB109" s="233">
        <f>IF(IFERROR(INDEX(Overrides!$F$292:$L$531,MATCH($A109&amp;$G109,Overrides!$C$292:$C$531,0),5),"")&lt;&gt;"",IFERROR(INDEX(Overrides!$F$292:$L$531,MATCH($A109&amp;$G109,Overrides!$C$292:$C$531,0),5),""),ROUND(T109*Setup!F$76*VLOOKUP($F109,Setup!$A$52:$C$55,3,FALSE()),0))</f>
        <v>0</v>
      </c>
      <c r="AC109" s="233">
        <f>IF(IFERROR(INDEX(Overrides!$F$292:$L$531,MATCH($A109&amp;$G109,Overrides!$C$292:$C$531,0),6),"")&lt;&gt;"",IFERROR(INDEX(Overrides!$F$292:$L$531,MATCH($A109&amp;$G109,Overrides!$C$292:$C$531,0),6),""),ROUND(U109*Setup!G$76*VLOOKUP($F109,Setup!$A$52:$C$55,3,FALSE()),0))</f>
        <v>0</v>
      </c>
      <c r="AD109" s="233">
        <f>IF(IFERROR(INDEX(Overrides!$F$292:$L$531,MATCH($A109&amp;$G109,Overrides!$C$292:$C$531,0),7),"")&lt;&gt;"",IFERROR(INDEX(Overrides!$F$292:$L$531,MATCH($A109&amp;$G109,Overrides!$C$292:$C$531,0),7),""),ROUND(V109*Setup!H$76*VLOOKUP($F109,Setup!$A$52:$C$55,3,FALSE()),0))</f>
        <v>0</v>
      </c>
      <c r="AE109" s="233">
        <f t="shared" si="84"/>
        <v>0</v>
      </c>
      <c r="AF109" s="233">
        <f t="shared" si="85"/>
        <v>68</v>
      </c>
      <c r="AG109" s="233">
        <f t="shared" si="86"/>
        <v>422</v>
      </c>
      <c r="AH109" s="233">
        <f t="shared" si="87"/>
        <v>70</v>
      </c>
      <c r="AI109" s="233">
        <f t="shared" si="88"/>
        <v>658</v>
      </c>
      <c r="AJ109" s="233">
        <f t="shared" si="89"/>
        <v>1120</v>
      </c>
      <c r="AK109" s="233">
        <f t="shared" si="90"/>
        <v>746</v>
      </c>
      <c r="AL109" s="233">
        <f t="shared" si="91"/>
        <v>922</v>
      </c>
      <c r="AM109" s="233">
        <f t="shared" si="92"/>
        <v>3084</v>
      </c>
      <c r="AN109" s="234">
        <f t="shared" si="131"/>
        <v>0</v>
      </c>
      <c r="AO109" s="234">
        <f t="shared" si="132"/>
        <v>0</v>
      </c>
      <c r="AP109" s="234">
        <f t="shared" si="133"/>
        <v>0</v>
      </c>
      <c r="AQ109" s="234">
        <f t="shared" si="134"/>
        <v>0</v>
      </c>
      <c r="AR109" s="234">
        <f t="shared" si="135"/>
        <v>0</v>
      </c>
      <c r="AS109" s="234">
        <f t="shared" si="136"/>
        <v>0</v>
      </c>
      <c r="AT109" s="234">
        <f t="shared" si="137"/>
        <v>0</v>
      </c>
      <c r="AU109" s="234">
        <f t="shared" si="93"/>
        <v>0</v>
      </c>
      <c r="AV109" s="167" t="str">
        <f>Setup!I13</f>
        <v>Yes</v>
      </c>
      <c r="AW109" s="167" t="str">
        <f>Setup!J13</f>
        <v>Yes</v>
      </c>
    </row>
    <row r="110" spans="1:49" ht="15" customHeight="1" x14ac:dyDescent="0.3">
      <c r="A110" s="167">
        <f>Setup!A13</f>
        <v>11</v>
      </c>
      <c r="B110" s="230">
        <f>Setup!B13</f>
        <v>46235</v>
      </c>
      <c r="C110" s="167" t="str">
        <f>Setup!C13</f>
        <v>Saturday</v>
      </c>
      <c r="D110" s="167" t="str">
        <f>Setup!D13</f>
        <v>Portland Hearts of Pine</v>
      </c>
      <c r="E110" s="231">
        <f>Setup!E13</f>
        <v>0.79166666666666696</v>
      </c>
      <c r="F110" s="167" t="str">
        <f>Setup!F13</f>
        <v>B</v>
      </c>
      <c r="G110" s="167" t="s">
        <v>123</v>
      </c>
      <c r="H110" s="167" t="str">
        <f>Setup!H13</f>
        <v>Yes</v>
      </c>
      <c r="I110" s="232">
        <f>IF(IFERROR(INDEX(Overrides!$F$49:$L$288,MATCH($A110&amp;$G110,Overrides!$C$49:$C$288,0),1),"")&lt;&gt;"",IFERROR(INDEX(Overrides!$F$49:$L$288,MATCH($A110&amp;$G110,Overrides!$C$49:$C$288,0),1),""),IF(IFERROR(INDEX(Overrides!$D$6:$J$45,MATCH($F110&amp;$G110,Overrides!$C$6:$C$45,0),1),"")&lt;&gt;"",IFERROR(INDEX(Overrides!$D$6:$J$45,MATCH($F110&amp;$G110,Overrides!$C$6:$C$45,0),1),""),MROUND(VLOOKUP("P1+",Setup!$A$30:$B$36,2,FALSE())*VLOOKUP($G110,Setup!$A$40:$B$48,2,FALSE())*VLOOKUP($F110,Setup!$A$52:$B$55,2,FALSE()),0.5)))</f>
        <v>0</v>
      </c>
      <c r="J110" s="232">
        <f>IF(IFERROR(INDEX(Overrides!$F$49:$L$288,MATCH($A110&amp;$G110,Overrides!$C$49:$C$288,0),2),"")&lt;&gt;"",IFERROR(INDEX(Overrides!$F$49:$L$288,MATCH($A110&amp;$G110,Overrides!$C$49:$C$288,0),2),""),IF(IFERROR(INDEX(Overrides!$D$6:$J$45,MATCH($F110&amp;$G110,Overrides!$C$6:$C$45,0),2),"")&lt;&gt;"",IFERROR(INDEX(Overrides!$D$6:$J$45,MATCH($F110&amp;$G110,Overrides!$C$6:$C$45,0),2),""),MROUND(VLOOKUP("P1",Setup!$A$30:$B$36,2,FALSE())*VLOOKUP($G110,Setup!$A$40:$B$48,2,FALSE())*VLOOKUP($F110,Setup!$A$52:$B$55,2,FALSE()),0.5)))</f>
        <v>0</v>
      </c>
      <c r="K110" s="232">
        <f>IF(IFERROR(INDEX(Overrides!$F$49:$L$288,MATCH($A110&amp;$G110,Overrides!$C$49:$C$288,0),3),"")&lt;&gt;"",IFERROR(INDEX(Overrides!$F$49:$L$288,MATCH($A110&amp;$G110,Overrides!$C$49:$C$288,0),3),""),IF(IFERROR(INDEX(Overrides!$D$6:$J$45,MATCH($F110&amp;$G110,Overrides!$C$6:$C$45,0),3),"")&lt;&gt;"",IFERROR(INDEX(Overrides!$D$6:$J$45,MATCH($F110&amp;$G110,Overrides!$C$6:$C$45,0),3),""),MROUND(VLOOKUP("P2+",Setup!$A$30:$B$36,2,FALSE())*VLOOKUP($G110,Setup!$A$40:$B$48,2,FALSE())*VLOOKUP($F110,Setup!$A$52:$B$55,2,FALSE()),0.5)))</f>
        <v>0</v>
      </c>
      <c r="L110" s="232">
        <f>IF(IFERROR(INDEX(Overrides!$F$49:$L$288,MATCH($A110&amp;$G110,Overrides!$C$49:$C$288,0),4),"")&lt;&gt;"",IFERROR(INDEX(Overrides!$F$49:$L$288,MATCH($A110&amp;$G110,Overrides!$C$49:$C$288,0),4),""),IF(IFERROR(INDEX(Overrides!$D$6:$J$45,MATCH($F110&amp;$G110,Overrides!$C$6:$C$45,0),4),"")&lt;&gt;"",IFERROR(INDEX(Overrides!$D$6:$J$45,MATCH($F110&amp;$G110,Overrides!$C$6:$C$45,0),4),""),MROUND(VLOOKUP("P2",Setup!$A$30:$B$36,2,FALSE())*VLOOKUP($G110,Setup!$A$40:$B$48,2,FALSE())*VLOOKUP($F110,Setup!$A$52:$B$55,2,FALSE()),0.5)))</f>
        <v>0</v>
      </c>
      <c r="M110" s="232">
        <f>IF(IFERROR(INDEX(Overrides!$F$49:$L$288,MATCH($A110&amp;$G110,Overrides!$C$49:$C$288,0),5),"")&lt;&gt;"",IFERROR(INDEX(Overrides!$F$49:$L$288,MATCH($A110&amp;$G110,Overrides!$C$49:$C$288,0),5),""),IF(IFERROR(INDEX(Overrides!$D$6:$J$45,MATCH($F110&amp;$G110,Overrides!$C$6:$C$45,0),5),"")&lt;&gt;"",IFERROR(INDEX(Overrides!$D$6:$J$45,MATCH($F110&amp;$G110,Overrides!$C$6:$C$45,0),5),""),MROUND(VLOOKUP("P3",Setup!$A$30:$B$36,2,FALSE())*VLOOKUP($G110,Setup!$A$40:$B$48,2,FALSE())*VLOOKUP($F110,Setup!$A$52:$B$55,2,FALSE()),0.5)))</f>
        <v>0</v>
      </c>
      <c r="N110" s="232">
        <f>IF(IFERROR(INDEX(Overrides!$F$49:$L$288,MATCH($A110&amp;$G110,Overrides!$C$49:$C$288,0),6),"")&lt;&gt;"",IFERROR(INDEX(Overrides!$F$49:$L$288,MATCH($A110&amp;$G110,Overrides!$C$49:$C$288,0),6),""),IF(IFERROR(INDEX(Overrides!$D$6:$J$45,MATCH($F110&amp;$G110,Overrides!$C$6:$C$45,0),6),"")&lt;&gt;"",IFERROR(INDEX(Overrides!$D$6:$J$45,MATCH($F110&amp;$G110,Overrides!$C$6:$C$45,0),6),""),MROUND(VLOOKUP("P4",Setup!$A$30:$B$36,2,FALSE())*VLOOKUP($G110,Setup!$A$40:$B$48,2,FALSE())*VLOOKUP($F110,Setup!$A$52:$B$55,2,FALSE()),0.5)))</f>
        <v>0</v>
      </c>
      <c r="O110" s="232">
        <f>IF(IFERROR(INDEX(Overrides!$F$49:$L$288,MATCH($A110&amp;$G110,Overrides!$C$49:$C$288,0),7),"")&lt;&gt;"",IFERROR(INDEX(Overrides!$F$49:$L$288,MATCH($A110&amp;$G110,Overrides!$C$49:$C$288,0),7),""),IF(IFERROR(INDEX(Overrides!$D$6:$J$45,MATCH($F110&amp;$G110,Overrides!$C$6:$C$45,0),7),"")&lt;&gt;"",IFERROR(INDEX(Overrides!$D$6:$J$45,MATCH($F110&amp;$G110,Overrides!$C$6:$C$45,0),7),""),MROUND(VLOOKUP("P5",Setup!$A$30:$B$36,2,FALSE())*VLOOKUP($G110,Setup!$A$40:$B$48,2,FALSE())*VLOOKUP($F110,Setup!$A$52:$B$55,2,FALSE()),0.5)))</f>
        <v>0</v>
      </c>
      <c r="P110" s="233">
        <f>SUMIFS(Inventory!$F$2:$F$38,Inventory!$I$2:$I$38,"P1+",Inventory!$E$2:$E$38,"&lt;&gt;West")+IF(UPPER($H110)="YES",SUMIFS(Inventory!$F$2:$F$38,Inventory!$I$2:$I$38,"P1+",Inventory!$E$2:$E$38,"West"),0)</f>
        <v>68</v>
      </c>
      <c r="Q110" s="233">
        <f>SUMIFS(Inventory!$F$2:$F$38,Inventory!$I$2:$I$38,"P1",Inventory!$E$2:$E$38,"&lt;&gt;West")+IF(UPPER($H110)="YES",SUMIFS(Inventory!$F$2:$F$38,Inventory!$I$2:$I$38,"P1",Inventory!$E$2:$E$38,"West"),0)</f>
        <v>422</v>
      </c>
      <c r="R110" s="233">
        <f>SUMIFS(Inventory!$F$2:$F$38,Inventory!$I$2:$I$38,"P2+",Inventory!$E$2:$E$38,"&lt;&gt;West")+IF(UPPER($H110)="YES",SUMIFS(Inventory!$F$2:$F$38,Inventory!$I$2:$I$38,"P2+",Inventory!$E$2:$E$38,"West"),0)</f>
        <v>70</v>
      </c>
      <c r="S110" s="233">
        <f>SUMIFS(Inventory!$F$2:$F$38,Inventory!$I$2:$I$38,"P2",Inventory!$E$2:$E$38,"&lt;&gt;West")+IF(UPPER($H110)="YES",SUMIFS(Inventory!$F$2:$F$38,Inventory!$I$2:$I$38,"P2",Inventory!$E$2:$E$38,"West"),0)</f>
        <v>658</v>
      </c>
      <c r="T110" s="233">
        <f>SUMIFS(Inventory!$F$2:$F$38,Inventory!$I$2:$I$38,"P3",Inventory!$E$2:$E$38,"&lt;&gt;West")+IF(UPPER($H110)="YES",SUMIFS(Inventory!$F$2:$F$38,Inventory!$I$2:$I$38,"P3",Inventory!$E$2:$E$38,"West"),0)</f>
        <v>1120</v>
      </c>
      <c r="U110" s="233">
        <f>SUMIFS(Inventory!$F$2:$F$38,Inventory!$I$2:$I$38,"P4",Inventory!$E$2:$E$38,"&lt;&gt;West")+IF(UPPER($H110)="YES",SUMIFS(Inventory!$F$2:$F$38,Inventory!$I$2:$I$38,"P4",Inventory!$E$2:$E$38,"West"),0)</f>
        <v>746</v>
      </c>
      <c r="V110" s="233">
        <f>SUMIFS(Inventory!$F$2:$F$38,Inventory!$I$2:$I$38,"P5",Inventory!$E$2:$E$38,"&lt;&gt;West")+IF(UPPER($H110)="YES",SUMIFS(Inventory!$F$2:$F$38,Inventory!$I$2:$I$38,"P5",Inventory!$E$2:$E$38,"West"),0)</f>
        <v>922</v>
      </c>
      <c r="W110" s="233">
        <f t="shared" si="130"/>
        <v>4006</v>
      </c>
      <c r="X110" s="233">
        <f>IF(IFERROR(INDEX(Overrides!$F$292:$L$531,MATCH($A110&amp;$G110,Overrides!$C$292:$C$531,0),1),"")&lt;&gt;"",IFERROR(INDEX(Overrides!$F$292:$L$531,MATCH($A110&amp;$G110,Overrides!$C$292:$C$531,0),1),""),ROUND(P110*Setup!B$77*VLOOKUP($F110,Setup!$A$52:$C$55,3,FALSE()),0))</f>
        <v>0</v>
      </c>
      <c r="Y110" s="233">
        <f>IF(IFERROR(INDEX(Overrides!$F$292:$L$531,MATCH($A110&amp;$G110,Overrides!$C$292:$C$531,0),2),"")&lt;&gt;"",IFERROR(INDEX(Overrides!$F$292:$L$531,MATCH($A110&amp;$G110,Overrides!$C$292:$C$531,0),2),""),ROUND(Q110*Setup!C$77*VLOOKUP($F110,Setup!$A$52:$C$55,3,FALSE()),0))</f>
        <v>0</v>
      </c>
      <c r="Z110" s="233">
        <f>IF(IFERROR(INDEX(Overrides!$F$292:$L$531,MATCH($A110&amp;$G110,Overrides!$C$292:$C$531,0),3),"")&lt;&gt;"",IFERROR(INDEX(Overrides!$F$292:$L$531,MATCH($A110&amp;$G110,Overrides!$C$292:$C$531,0),3),""),ROUND(R110*Setup!D$77*VLOOKUP($F110,Setup!$A$52:$C$55,3,FALSE()),0))</f>
        <v>0</v>
      </c>
      <c r="AA110" s="233">
        <f>IF(IFERROR(INDEX(Overrides!$F$292:$L$531,MATCH($A110&amp;$G110,Overrides!$C$292:$C$531,0),4),"")&lt;&gt;"",IFERROR(INDEX(Overrides!$F$292:$L$531,MATCH($A110&amp;$G110,Overrides!$C$292:$C$531,0),4),""),ROUND(S110*Setup!E$77*VLOOKUP($F110,Setup!$A$52:$C$55,3,FALSE()),0))</f>
        <v>0</v>
      </c>
      <c r="AB110" s="233">
        <f>IF(IFERROR(INDEX(Overrides!$F$292:$L$531,MATCH($A110&amp;$G110,Overrides!$C$292:$C$531,0),5),"")&lt;&gt;"",IFERROR(INDEX(Overrides!$F$292:$L$531,MATCH($A110&amp;$G110,Overrides!$C$292:$C$531,0),5),""),ROUND(T110*Setup!F$77*VLOOKUP($F110,Setup!$A$52:$C$55,3,FALSE()),0))</f>
        <v>0</v>
      </c>
      <c r="AC110" s="233">
        <f>IF(IFERROR(INDEX(Overrides!$F$292:$L$531,MATCH($A110&amp;$G110,Overrides!$C$292:$C$531,0),6),"")&lt;&gt;"",IFERROR(INDEX(Overrides!$F$292:$L$531,MATCH($A110&amp;$G110,Overrides!$C$292:$C$531,0),6),""),ROUND(U110*Setup!G$77*VLOOKUP($F110,Setup!$A$52:$C$55,3,FALSE()),0))</f>
        <v>0</v>
      </c>
      <c r="AD110" s="233">
        <f>IF(IFERROR(INDEX(Overrides!$F$292:$L$531,MATCH($A110&amp;$G110,Overrides!$C$292:$C$531,0),7),"")&lt;&gt;"",IFERROR(INDEX(Overrides!$F$292:$L$531,MATCH($A110&amp;$G110,Overrides!$C$292:$C$531,0),7),""),ROUND(V110*Setup!H$77*VLOOKUP($F110,Setup!$A$52:$C$55,3,FALSE()),0))</f>
        <v>0</v>
      </c>
      <c r="AE110" s="233">
        <f t="shared" si="84"/>
        <v>0</v>
      </c>
      <c r="AF110" s="233">
        <f t="shared" si="85"/>
        <v>68</v>
      </c>
      <c r="AG110" s="233">
        <f t="shared" si="86"/>
        <v>422</v>
      </c>
      <c r="AH110" s="233">
        <f t="shared" si="87"/>
        <v>70</v>
      </c>
      <c r="AI110" s="233">
        <f t="shared" si="88"/>
        <v>658</v>
      </c>
      <c r="AJ110" s="233">
        <f t="shared" si="89"/>
        <v>1120</v>
      </c>
      <c r="AK110" s="233">
        <f t="shared" si="90"/>
        <v>746</v>
      </c>
      <c r="AL110" s="233">
        <f t="shared" si="91"/>
        <v>922</v>
      </c>
      <c r="AM110" s="233">
        <f t="shared" si="92"/>
        <v>3084</v>
      </c>
      <c r="AN110" s="234">
        <f t="shared" si="131"/>
        <v>0</v>
      </c>
      <c r="AO110" s="234">
        <f t="shared" si="132"/>
        <v>0</v>
      </c>
      <c r="AP110" s="234">
        <f t="shared" si="133"/>
        <v>0</v>
      </c>
      <c r="AQ110" s="234">
        <f t="shared" si="134"/>
        <v>0</v>
      </c>
      <c r="AR110" s="234">
        <f t="shared" si="135"/>
        <v>0</v>
      </c>
      <c r="AS110" s="234">
        <f t="shared" si="136"/>
        <v>0</v>
      </c>
      <c r="AT110" s="234">
        <f t="shared" si="137"/>
        <v>0</v>
      </c>
      <c r="AU110" s="234">
        <f t="shared" si="93"/>
        <v>0</v>
      </c>
      <c r="AV110" s="167" t="str">
        <f>Setup!I13</f>
        <v>Yes</v>
      </c>
      <c r="AW110" s="167" t="str">
        <f>Setup!J13</f>
        <v>Yes</v>
      </c>
    </row>
    <row r="111" spans="1:49" ht="15" customHeight="1" x14ac:dyDescent="0.3">
      <c r="A111" s="167">
        <f>Setup!A13</f>
        <v>11</v>
      </c>
      <c r="B111" s="230">
        <f>Setup!B13</f>
        <v>46235</v>
      </c>
      <c r="C111" s="167" t="str">
        <f>Setup!C13</f>
        <v>Saturday</v>
      </c>
      <c r="D111" s="167" t="str">
        <f>Setup!D13</f>
        <v>Portland Hearts of Pine</v>
      </c>
      <c r="E111" s="231">
        <f>Setup!E13</f>
        <v>0.79166666666666696</v>
      </c>
      <c r="F111" s="167" t="str">
        <f>Setup!F13</f>
        <v>B</v>
      </c>
      <c r="G111" s="167" t="s">
        <v>125</v>
      </c>
      <c r="H111" s="167" t="str">
        <f>Setup!H13</f>
        <v>Yes</v>
      </c>
      <c r="I111" s="232">
        <f>IF(IFERROR(INDEX(Overrides!$F$49:$L$288,MATCH($A111&amp;$G111,Overrides!$C$49:$C$288,0),1),"")&lt;&gt;"",IFERROR(INDEX(Overrides!$F$49:$L$288,MATCH($A111&amp;$G111,Overrides!$C$49:$C$288,0),1),""),IF(IFERROR(INDEX(Overrides!$D$6:$J$45,MATCH($F111&amp;$G111,Overrides!$C$6:$C$45,0),1),"")&lt;&gt;"",IFERROR(INDEX(Overrides!$D$6:$J$45,MATCH($F111&amp;$G111,Overrides!$C$6:$C$45,0),1),""),MROUND(VLOOKUP("P1+",Setup!$A$30:$B$36,2,FALSE())*VLOOKUP($G111,Setup!$A$40:$B$48,2,FALSE())*VLOOKUP($F111,Setup!$A$52:$B$55,2,FALSE()),0.5)))</f>
        <v>0</v>
      </c>
      <c r="J111" s="232">
        <f>IF(IFERROR(INDEX(Overrides!$F$49:$L$288,MATCH($A111&amp;$G111,Overrides!$C$49:$C$288,0),2),"")&lt;&gt;"",IFERROR(INDEX(Overrides!$F$49:$L$288,MATCH($A111&amp;$G111,Overrides!$C$49:$C$288,0),2),""),IF(IFERROR(INDEX(Overrides!$D$6:$J$45,MATCH($F111&amp;$G111,Overrides!$C$6:$C$45,0),2),"")&lt;&gt;"",IFERROR(INDEX(Overrides!$D$6:$J$45,MATCH($F111&amp;$G111,Overrides!$C$6:$C$45,0),2),""),MROUND(VLOOKUP("P1",Setup!$A$30:$B$36,2,FALSE())*VLOOKUP($G111,Setup!$A$40:$B$48,2,FALSE())*VLOOKUP($F111,Setup!$A$52:$B$55,2,FALSE()),0.5)))</f>
        <v>0</v>
      </c>
      <c r="K111" s="232">
        <f>IF(IFERROR(INDEX(Overrides!$F$49:$L$288,MATCH($A111&amp;$G111,Overrides!$C$49:$C$288,0),3),"")&lt;&gt;"",IFERROR(INDEX(Overrides!$F$49:$L$288,MATCH($A111&amp;$G111,Overrides!$C$49:$C$288,0),3),""),IF(IFERROR(INDEX(Overrides!$D$6:$J$45,MATCH($F111&amp;$G111,Overrides!$C$6:$C$45,0),3),"")&lt;&gt;"",IFERROR(INDEX(Overrides!$D$6:$J$45,MATCH($F111&amp;$G111,Overrides!$C$6:$C$45,0),3),""),MROUND(VLOOKUP("P2+",Setup!$A$30:$B$36,2,FALSE())*VLOOKUP($G111,Setup!$A$40:$B$48,2,FALSE())*VLOOKUP($F111,Setup!$A$52:$B$55,2,FALSE()),0.5)))</f>
        <v>0</v>
      </c>
      <c r="L111" s="232">
        <f>IF(IFERROR(INDEX(Overrides!$F$49:$L$288,MATCH($A111&amp;$G111,Overrides!$C$49:$C$288,0),4),"")&lt;&gt;"",IFERROR(INDEX(Overrides!$F$49:$L$288,MATCH($A111&amp;$G111,Overrides!$C$49:$C$288,0),4),""),IF(IFERROR(INDEX(Overrides!$D$6:$J$45,MATCH($F111&amp;$G111,Overrides!$C$6:$C$45,0),4),"")&lt;&gt;"",IFERROR(INDEX(Overrides!$D$6:$J$45,MATCH($F111&amp;$G111,Overrides!$C$6:$C$45,0),4),""),MROUND(VLOOKUP("P2",Setup!$A$30:$B$36,2,FALSE())*VLOOKUP($G111,Setup!$A$40:$B$48,2,FALSE())*VLOOKUP($F111,Setup!$A$52:$B$55,2,FALSE()),0.5)))</f>
        <v>0</v>
      </c>
      <c r="M111" s="232">
        <f>IF(IFERROR(INDEX(Overrides!$F$49:$L$288,MATCH($A111&amp;$G111,Overrides!$C$49:$C$288,0),5),"")&lt;&gt;"",IFERROR(INDEX(Overrides!$F$49:$L$288,MATCH($A111&amp;$G111,Overrides!$C$49:$C$288,0),5),""),IF(IFERROR(INDEX(Overrides!$D$6:$J$45,MATCH($F111&amp;$G111,Overrides!$C$6:$C$45,0),5),"")&lt;&gt;"",IFERROR(INDEX(Overrides!$D$6:$J$45,MATCH($F111&amp;$G111,Overrides!$C$6:$C$45,0),5),""),MROUND(VLOOKUP("P3",Setup!$A$30:$B$36,2,FALSE())*VLOOKUP($G111,Setup!$A$40:$B$48,2,FALSE())*VLOOKUP($F111,Setup!$A$52:$B$55,2,FALSE()),0.5)))</f>
        <v>0</v>
      </c>
      <c r="N111" s="232">
        <f>IF(IFERROR(INDEX(Overrides!$F$49:$L$288,MATCH($A111&amp;$G111,Overrides!$C$49:$C$288,0),6),"")&lt;&gt;"",IFERROR(INDEX(Overrides!$F$49:$L$288,MATCH($A111&amp;$G111,Overrides!$C$49:$C$288,0),6),""),IF(IFERROR(INDEX(Overrides!$D$6:$J$45,MATCH($F111&amp;$G111,Overrides!$C$6:$C$45,0),6),"")&lt;&gt;"",IFERROR(INDEX(Overrides!$D$6:$J$45,MATCH($F111&amp;$G111,Overrides!$C$6:$C$45,0),6),""),MROUND(VLOOKUP("P4",Setup!$A$30:$B$36,2,FALSE())*VLOOKUP($G111,Setup!$A$40:$B$48,2,FALSE())*VLOOKUP($F111,Setup!$A$52:$B$55,2,FALSE()),0.5)))</f>
        <v>0</v>
      </c>
      <c r="O111" s="232">
        <f>IF(IFERROR(INDEX(Overrides!$F$49:$L$288,MATCH($A111&amp;$G111,Overrides!$C$49:$C$288,0),7),"")&lt;&gt;"",IFERROR(INDEX(Overrides!$F$49:$L$288,MATCH($A111&amp;$G111,Overrides!$C$49:$C$288,0),7),""),IF(IFERROR(INDEX(Overrides!$D$6:$J$45,MATCH($F111&amp;$G111,Overrides!$C$6:$C$45,0),7),"")&lt;&gt;"",IFERROR(INDEX(Overrides!$D$6:$J$45,MATCH($F111&amp;$G111,Overrides!$C$6:$C$45,0),7),""),MROUND(VLOOKUP("P5",Setup!$A$30:$B$36,2,FALSE())*VLOOKUP($G111,Setup!$A$40:$B$48,2,FALSE())*VLOOKUP($F111,Setup!$A$52:$B$55,2,FALSE()),0.5)))</f>
        <v>0</v>
      </c>
      <c r="P111" s="233">
        <f>SUMIFS(Inventory!$F$2:$F$38,Inventory!$I$2:$I$38,"P1+",Inventory!$E$2:$E$38,"&lt;&gt;West")+IF(UPPER($H111)="YES",SUMIFS(Inventory!$F$2:$F$38,Inventory!$I$2:$I$38,"P1+",Inventory!$E$2:$E$38,"West"),0)</f>
        <v>68</v>
      </c>
      <c r="Q111" s="233">
        <f>SUMIFS(Inventory!$F$2:$F$38,Inventory!$I$2:$I$38,"P1",Inventory!$E$2:$E$38,"&lt;&gt;West")+IF(UPPER($H111)="YES",SUMIFS(Inventory!$F$2:$F$38,Inventory!$I$2:$I$38,"P1",Inventory!$E$2:$E$38,"West"),0)</f>
        <v>422</v>
      </c>
      <c r="R111" s="233">
        <f>SUMIFS(Inventory!$F$2:$F$38,Inventory!$I$2:$I$38,"P2+",Inventory!$E$2:$E$38,"&lt;&gt;West")+IF(UPPER($H111)="YES",SUMIFS(Inventory!$F$2:$F$38,Inventory!$I$2:$I$38,"P2+",Inventory!$E$2:$E$38,"West"),0)</f>
        <v>70</v>
      </c>
      <c r="S111" s="233">
        <f>SUMIFS(Inventory!$F$2:$F$38,Inventory!$I$2:$I$38,"P2",Inventory!$E$2:$E$38,"&lt;&gt;West")+IF(UPPER($H111)="YES",SUMIFS(Inventory!$F$2:$F$38,Inventory!$I$2:$I$38,"P2",Inventory!$E$2:$E$38,"West"),0)</f>
        <v>658</v>
      </c>
      <c r="T111" s="233">
        <f>SUMIFS(Inventory!$F$2:$F$38,Inventory!$I$2:$I$38,"P3",Inventory!$E$2:$E$38,"&lt;&gt;West")+IF(UPPER($H111)="YES",SUMIFS(Inventory!$F$2:$F$38,Inventory!$I$2:$I$38,"P3",Inventory!$E$2:$E$38,"West"),0)</f>
        <v>1120</v>
      </c>
      <c r="U111" s="233">
        <f>SUMIFS(Inventory!$F$2:$F$38,Inventory!$I$2:$I$38,"P4",Inventory!$E$2:$E$38,"&lt;&gt;West")+IF(UPPER($H111)="YES",SUMIFS(Inventory!$F$2:$F$38,Inventory!$I$2:$I$38,"P4",Inventory!$E$2:$E$38,"West"),0)</f>
        <v>746</v>
      </c>
      <c r="V111" s="233">
        <f>SUMIFS(Inventory!$F$2:$F$38,Inventory!$I$2:$I$38,"P5",Inventory!$E$2:$E$38,"&lt;&gt;West")+IF(UPPER($H111)="YES",SUMIFS(Inventory!$F$2:$F$38,Inventory!$I$2:$I$38,"P5",Inventory!$E$2:$E$38,"West"),0)</f>
        <v>922</v>
      </c>
      <c r="W111" s="233">
        <f t="shared" si="130"/>
        <v>4006</v>
      </c>
      <c r="X111" s="233">
        <f>IF(IFERROR(INDEX(Overrides!$F$292:$L$531,MATCH($A111&amp;$G111,Overrides!$C$292:$C$531,0),1),"")&lt;&gt;"",IFERROR(INDEX(Overrides!$F$292:$L$531,MATCH($A111&amp;$G111,Overrides!$C$292:$C$531,0),1),""),ROUND(P111*Setup!B$78*VLOOKUP($F111,Setup!$A$52:$C$55,3,FALSE()),0))</f>
        <v>0</v>
      </c>
      <c r="Y111" s="233">
        <f>IF(IFERROR(INDEX(Overrides!$F$292:$L$531,MATCH($A111&amp;$G111,Overrides!$C$292:$C$531,0),2),"")&lt;&gt;"",IFERROR(INDEX(Overrides!$F$292:$L$531,MATCH($A111&amp;$G111,Overrides!$C$292:$C$531,0),2),""),ROUND(Q111*Setup!C$78*VLOOKUP($F111,Setup!$A$52:$C$55,3,FALSE()),0))</f>
        <v>0</v>
      </c>
      <c r="Z111" s="233">
        <f>IF(IFERROR(INDEX(Overrides!$F$292:$L$531,MATCH($A111&amp;$G111,Overrides!$C$292:$C$531,0),3),"")&lt;&gt;"",IFERROR(INDEX(Overrides!$F$292:$L$531,MATCH($A111&amp;$G111,Overrides!$C$292:$C$531,0),3),""),ROUND(R111*Setup!D$78*VLOOKUP($F111,Setup!$A$52:$C$55,3,FALSE()),0))</f>
        <v>0</v>
      </c>
      <c r="AA111" s="233">
        <f>IF(IFERROR(INDEX(Overrides!$F$292:$L$531,MATCH($A111&amp;$G111,Overrides!$C$292:$C$531,0),4),"")&lt;&gt;"",IFERROR(INDEX(Overrides!$F$292:$L$531,MATCH($A111&amp;$G111,Overrides!$C$292:$C$531,0),4),""),ROUND(S111*Setup!E$78*VLOOKUP($F111,Setup!$A$52:$C$55,3,FALSE()),0))</f>
        <v>0</v>
      </c>
      <c r="AB111" s="233">
        <f>IF(IFERROR(INDEX(Overrides!$F$292:$L$531,MATCH($A111&amp;$G111,Overrides!$C$292:$C$531,0),5),"")&lt;&gt;"",IFERROR(INDEX(Overrides!$F$292:$L$531,MATCH($A111&amp;$G111,Overrides!$C$292:$C$531,0),5),""),ROUND(T111*Setup!F$78*VLOOKUP($F111,Setup!$A$52:$C$55,3,FALSE()),0))</f>
        <v>0</v>
      </c>
      <c r="AC111" s="233">
        <f>IF(IFERROR(INDEX(Overrides!$F$292:$L$531,MATCH($A111&amp;$G111,Overrides!$C$292:$C$531,0),6),"")&lt;&gt;"",IFERROR(INDEX(Overrides!$F$292:$L$531,MATCH($A111&amp;$G111,Overrides!$C$292:$C$531,0),6),""),ROUND(U111*Setup!G$78*VLOOKUP($F111,Setup!$A$52:$C$55,3,FALSE()),0))</f>
        <v>0</v>
      </c>
      <c r="AD111" s="233">
        <f>IF(IFERROR(INDEX(Overrides!$F$292:$L$531,MATCH($A111&amp;$G111,Overrides!$C$292:$C$531,0),7),"")&lt;&gt;"",IFERROR(INDEX(Overrides!$F$292:$L$531,MATCH($A111&amp;$G111,Overrides!$C$292:$C$531,0),7),""),ROUND(V111*Setup!H$78*VLOOKUP($F111,Setup!$A$52:$C$55,3,FALSE()),0))</f>
        <v>0</v>
      </c>
      <c r="AE111" s="233">
        <f t="shared" si="84"/>
        <v>0</v>
      </c>
      <c r="AF111" s="233">
        <f t="shared" si="85"/>
        <v>68</v>
      </c>
      <c r="AG111" s="233">
        <f t="shared" si="86"/>
        <v>422</v>
      </c>
      <c r="AH111" s="233">
        <f t="shared" si="87"/>
        <v>70</v>
      </c>
      <c r="AI111" s="233">
        <f t="shared" si="88"/>
        <v>658</v>
      </c>
      <c r="AJ111" s="233">
        <f t="shared" si="89"/>
        <v>1120</v>
      </c>
      <c r="AK111" s="233">
        <f t="shared" si="90"/>
        <v>746</v>
      </c>
      <c r="AL111" s="233">
        <f t="shared" si="91"/>
        <v>922</v>
      </c>
      <c r="AM111" s="233">
        <f t="shared" si="92"/>
        <v>3084</v>
      </c>
      <c r="AN111" s="234">
        <f t="shared" si="131"/>
        <v>0</v>
      </c>
      <c r="AO111" s="234">
        <f t="shared" si="132"/>
        <v>0</v>
      </c>
      <c r="AP111" s="234">
        <f t="shared" si="133"/>
        <v>0</v>
      </c>
      <c r="AQ111" s="234">
        <f t="shared" si="134"/>
        <v>0</v>
      </c>
      <c r="AR111" s="234">
        <f t="shared" si="135"/>
        <v>0</v>
      </c>
      <c r="AS111" s="234">
        <f t="shared" si="136"/>
        <v>0</v>
      </c>
      <c r="AT111" s="234">
        <f t="shared" si="137"/>
        <v>0</v>
      </c>
      <c r="AU111" s="234">
        <f t="shared" si="93"/>
        <v>0</v>
      </c>
      <c r="AV111" s="167" t="str">
        <f>Setup!I13</f>
        <v>Yes</v>
      </c>
      <c r="AW111" s="167" t="str">
        <f>Setup!J13</f>
        <v>Yes</v>
      </c>
    </row>
    <row r="112" spans="1:49" ht="15" customHeight="1" x14ac:dyDescent="0.3">
      <c r="A112" s="235">
        <f>Setup!A13</f>
        <v>11</v>
      </c>
      <c r="B112" s="236">
        <f>Setup!B13</f>
        <v>46235</v>
      </c>
      <c r="C112" s="235" t="str">
        <f>Setup!C13</f>
        <v>Saturday</v>
      </c>
      <c r="D112" s="235" t="str">
        <f>Setup!D13</f>
        <v>Portland Hearts of Pine</v>
      </c>
      <c r="E112" s="237">
        <f>Setup!E13</f>
        <v>0.79166666666666696</v>
      </c>
      <c r="F112" s="235" t="str">
        <f>Setup!F13</f>
        <v>B</v>
      </c>
      <c r="G112" s="238" t="s">
        <v>151</v>
      </c>
      <c r="H112" s="235" t="str">
        <f>Setup!H13</f>
        <v>Yes</v>
      </c>
      <c r="I112" s="235" t="s">
        <v>39</v>
      </c>
      <c r="J112" s="235" t="s">
        <v>39</v>
      </c>
      <c r="K112" s="235" t="s">
        <v>39</v>
      </c>
      <c r="L112" s="235" t="s">
        <v>39</v>
      </c>
      <c r="M112" s="235" t="s">
        <v>39</v>
      </c>
      <c r="N112" s="235" t="s">
        <v>39</v>
      </c>
      <c r="O112" s="235" t="s">
        <v>39</v>
      </c>
      <c r="P112" s="239">
        <f t="shared" ref="P112:W112" si="138">P103</f>
        <v>68</v>
      </c>
      <c r="Q112" s="239">
        <f t="shared" si="138"/>
        <v>422</v>
      </c>
      <c r="R112" s="239">
        <f t="shared" si="138"/>
        <v>70</v>
      </c>
      <c r="S112" s="239">
        <f t="shared" si="138"/>
        <v>658</v>
      </c>
      <c r="T112" s="239">
        <f t="shared" si="138"/>
        <v>1120</v>
      </c>
      <c r="U112" s="239">
        <f t="shared" si="138"/>
        <v>746</v>
      </c>
      <c r="V112" s="239">
        <f t="shared" si="138"/>
        <v>922</v>
      </c>
      <c r="W112" s="239">
        <f t="shared" si="138"/>
        <v>4006</v>
      </c>
      <c r="X112" s="239">
        <f t="shared" ref="X112:AD112" si="139">SUM(X103:X111)</f>
        <v>68</v>
      </c>
      <c r="Y112" s="239">
        <f t="shared" si="139"/>
        <v>375</v>
      </c>
      <c r="Z112" s="239">
        <f t="shared" si="139"/>
        <v>70</v>
      </c>
      <c r="AA112" s="239">
        <f t="shared" si="139"/>
        <v>580</v>
      </c>
      <c r="AB112" s="239">
        <f t="shared" si="139"/>
        <v>995</v>
      </c>
      <c r="AC112" s="239">
        <f t="shared" si="139"/>
        <v>651</v>
      </c>
      <c r="AD112" s="239">
        <f t="shared" si="139"/>
        <v>811</v>
      </c>
      <c r="AE112" s="239">
        <f t="shared" si="84"/>
        <v>3550</v>
      </c>
      <c r="AF112" s="239">
        <f t="shared" si="85"/>
        <v>0</v>
      </c>
      <c r="AG112" s="239">
        <f t="shared" si="86"/>
        <v>47</v>
      </c>
      <c r="AH112" s="239">
        <f t="shared" si="87"/>
        <v>0</v>
      </c>
      <c r="AI112" s="239">
        <f t="shared" si="88"/>
        <v>78</v>
      </c>
      <c r="AJ112" s="239">
        <f t="shared" si="89"/>
        <v>125</v>
      </c>
      <c r="AK112" s="239">
        <f t="shared" si="90"/>
        <v>95</v>
      </c>
      <c r="AL112" s="239">
        <f t="shared" si="91"/>
        <v>111</v>
      </c>
      <c r="AM112" s="239">
        <f t="shared" si="92"/>
        <v>3895</v>
      </c>
      <c r="AN112" s="240">
        <f t="shared" ref="AN112:AT112" si="140">SUM(AN103:AN111)</f>
        <v>4420</v>
      </c>
      <c r="AO112" s="240">
        <f t="shared" si="140"/>
        <v>24688</v>
      </c>
      <c r="AP112" s="240">
        <f t="shared" si="140"/>
        <v>3430</v>
      </c>
      <c r="AQ112" s="240">
        <f t="shared" si="140"/>
        <v>26862</v>
      </c>
      <c r="AR112" s="240">
        <f t="shared" si="140"/>
        <v>26556</v>
      </c>
      <c r="AS112" s="240">
        <f t="shared" si="140"/>
        <v>11636</v>
      </c>
      <c r="AT112" s="240">
        <f t="shared" si="140"/>
        <v>11260</v>
      </c>
      <c r="AU112" s="240">
        <f t="shared" si="93"/>
        <v>108852</v>
      </c>
      <c r="AV112" s="235" t="str">
        <f>Setup!I13</f>
        <v>Yes</v>
      </c>
      <c r="AW112" s="235" t="str">
        <f>Setup!J13</f>
        <v>Yes</v>
      </c>
    </row>
    <row r="113" spans="1:49" ht="15" customHeight="1" x14ac:dyDescent="0.3">
      <c r="A113" s="167">
        <f>Setup!A14</f>
        <v>12</v>
      </c>
      <c r="B113" s="230">
        <f>Setup!B14</f>
        <v>46249</v>
      </c>
      <c r="C113" s="167" t="str">
        <f>Setup!C14</f>
        <v>Saturday</v>
      </c>
      <c r="D113" s="167" t="str">
        <f>Setup!D14</f>
        <v>One Knoxville SC</v>
      </c>
      <c r="E113" s="231">
        <f>Setup!E14</f>
        <v>0.79166666666666696</v>
      </c>
      <c r="F113" s="167" t="str">
        <f>Setup!F14</f>
        <v>B</v>
      </c>
      <c r="G113" s="167" t="s">
        <v>110</v>
      </c>
      <c r="H113" s="167" t="str">
        <f>Setup!H14</f>
        <v>Yes</v>
      </c>
      <c r="I113" s="232">
        <f>IF(IFERROR(INDEX(Overrides!$F$49:$L$288,MATCH($A113&amp;$G113,Overrides!$C$49:$C$288,0),1),"")&lt;&gt;"",IFERROR(INDEX(Overrides!$F$49:$L$288,MATCH($A113&amp;$G113,Overrides!$C$49:$C$288,0),1),""),IF(IFERROR(INDEX(Overrides!$D$6:$J$45,MATCH($F113&amp;$G113,Overrides!$C$6:$C$45,0),1),"")&lt;&gt;"",IFERROR(INDEX(Overrides!$D$6:$J$45,MATCH($F113&amp;$G113,Overrides!$C$6:$C$45,0),1),""),MROUND(VLOOKUP("P1+",Setup!$A$30:$B$36,2,FALSE())*VLOOKUP($G113,Setup!$A$40:$B$48,2,FALSE()),0.5)))</f>
        <v>65</v>
      </c>
      <c r="J113" s="232">
        <f>IF(IFERROR(INDEX(Overrides!$F$49:$L$288,MATCH($A113&amp;$G113,Overrides!$C$49:$C$288,0),2),"")&lt;&gt;"",IFERROR(INDEX(Overrides!$F$49:$L$288,MATCH($A113&amp;$G113,Overrides!$C$49:$C$288,0),2),""),IF(IFERROR(INDEX(Overrides!$D$6:$J$45,MATCH($F113&amp;$G113,Overrides!$C$6:$C$45,0),2),"")&lt;&gt;"",IFERROR(INDEX(Overrides!$D$6:$J$45,MATCH($F113&amp;$G113,Overrides!$C$6:$C$45,0),2),""),MROUND(VLOOKUP("P1",Setup!$A$30:$B$36,2,FALSE())*VLOOKUP($G113,Setup!$A$40:$B$48,2,FALSE()),0.5)))</f>
        <v>55</v>
      </c>
      <c r="K113" s="232">
        <f>IF(IFERROR(INDEX(Overrides!$F$49:$L$288,MATCH($A113&amp;$G113,Overrides!$C$49:$C$288,0),3),"")&lt;&gt;"",IFERROR(INDEX(Overrides!$F$49:$L$288,MATCH($A113&amp;$G113,Overrides!$C$49:$C$288,0),3),""),IF(IFERROR(INDEX(Overrides!$D$6:$J$45,MATCH($F113&amp;$G113,Overrides!$C$6:$C$45,0),3),"")&lt;&gt;"",IFERROR(INDEX(Overrides!$D$6:$J$45,MATCH($F113&amp;$G113,Overrides!$C$6:$C$45,0),3),""),MROUND(VLOOKUP("P2+",Setup!$A$30:$B$36,2,FALSE())*VLOOKUP($G113,Setup!$A$40:$B$48,2,FALSE()),0.5)))</f>
        <v>49</v>
      </c>
      <c r="L113" s="232">
        <f>IF(IFERROR(INDEX(Overrides!$F$49:$L$288,MATCH($A113&amp;$G113,Overrides!$C$49:$C$288,0),4),"")&lt;&gt;"",IFERROR(INDEX(Overrides!$F$49:$L$288,MATCH($A113&amp;$G113,Overrides!$C$49:$C$288,0),4),""),IF(IFERROR(INDEX(Overrides!$D$6:$J$45,MATCH($F113&amp;$G113,Overrides!$C$6:$C$45,0),4),"")&lt;&gt;"",IFERROR(INDEX(Overrides!$D$6:$J$45,MATCH($F113&amp;$G113,Overrides!$C$6:$C$45,0),4),""),MROUND(VLOOKUP("P2",Setup!$A$30:$B$36,2,FALSE())*VLOOKUP($G113,Setup!$A$40:$B$48,2,FALSE()),0.5)))</f>
        <v>39</v>
      </c>
      <c r="M113" s="232">
        <f>IF(IFERROR(INDEX(Overrides!$F$49:$L$288,MATCH($A113&amp;$G113,Overrides!$C$49:$C$288,0),5),"")&lt;&gt;"",IFERROR(INDEX(Overrides!$F$49:$L$288,MATCH($A113&amp;$G113,Overrides!$C$49:$C$288,0),5),""),IF(IFERROR(INDEX(Overrides!$D$6:$J$45,MATCH($F113&amp;$G113,Overrides!$C$6:$C$45,0),5),"")&lt;&gt;"",IFERROR(INDEX(Overrides!$D$6:$J$45,MATCH($F113&amp;$G113,Overrides!$C$6:$C$45,0),5),""),MROUND(VLOOKUP("P3",Setup!$A$30:$B$36,2,FALSE())*VLOOKUP($G113,Setup!$A$40:$B$48,2,FALSE()),0.5)))</f>
        <v>23</v>
      </c>
      <c r="N113" s="232">
        <f>IF(IFERROR(INDEX(Overrides!$F$49:$L$288,MATCH($A113&amp;$G113,Overrides!$C$49:$C$288,0),6),"")&lt;&gt;"",IFERROR(INDEX(Overrides!$F$49:$L$288,MATCH($A113&amp;$G113,Overrides!$C$49:$C$288,0),6),""),IF(IFERROR(INDEX(Overrides!$D$6:$J$45,MATCH($F113&amp;$G113,Overrides!$C$6:$C$45,0),6),"")&lt;&gt;"",IFERROR(INDEX(Overrides!$D$6:$J$45,MATCH($F113&amp;$G113,Overrides!$C$6:$C$45,0),6),""),MROUND(VLOOKUP("P4",Setup!$A$30:$B$36,2,FALSE())*VLOOKUP($G113,Setup!$A$40:$B$48,2,FALSE()),0.5)))</f>
        <v>15</v>
      </c>
      <c r="O113" s="232">
        <f>IF(IFERROR(INDEX(Overrides!$F$49:$L$288,MATCH($A113&amp;$G113,Overrides!$C$49:$C$288,0),7),"")&lt;&gt;"",IFERROR(INDEX(Overrides!$F$49:$L$288,MATCH($A113&amp;$G113,Overrides!$C$49:$C$288,0),7),""),IF(IFERROR(INDEX(Overrides!$D$6:$J$45,MATCH($F113&amp;$G113,Overrides!$C$6:$C$45,0),7),"")&lt;&gt;"",IFERROR(INDEX(Overrides!$D$6:$J$45,MATCH($F113&amp;$G113,Overrides!$C$6:$C$45,0),7),""),MROUND(VLOOKUP("P5",Setup!$A$30:$B$36,2,FALSE())*VLOOKUP($G113,Setup!$A$40:$B$48,2,FALSE()),0.5)))</f>
        <v>12</v>
      </c>
      <c r="P113" s="233">
        <f>SUMIFS(Inventory!$F$2:$F$38,Inventory!$I$2:$I$38,"P1+",Inventory!$E$2:$E$38,"&lt;&gt;West")+IF(UPPER($H113)="YES",SUMIFS(Inventory!$F$2:$F$38,Inventory!$I$2:$I$38,"P1+",Inventory!$E$2:$E$38,"West"),0)</f>
        <v>68</v>
      </c>
      <c r="Q113" s="233">
        <f>SUMIFS(Inventory!$F$2:$F$38,Inventory!$I$2:$I$38,"P1",Inventory!$E$2:$E$38,"&lt;&gt;West")+IF(UPPER($H113)="YES",SUMIFS(Inventory!$F$2:$F$38,Inventory!$I$2:$I$38,"P1",Inventory!$E$2:$E$38,"West"),0)</f>
        <v>422</v>
      </c>
      <c r="R113" s="233">
        <f>SUMIFS(Inventory!$F$2:$F$38,Inventory!$I$2:$I$38,"P2+",Inventory!$E$2:$E$38,"&lt;&gt;West")+IF(UPPER($H113)="YES",SUMIFS(Inventory!$F$2:$F$38,Inventory!$I$2:$I$38,"P2+",Inventory!$E$2:$E$38,"West"),0)</f>
        <v>70</v>
      </c>
      <c r="S113" s="233">
        <f>SUMIFS(Inventory!$F$2:$F$38,Inventory!$I$2:$I$38,"P2",Inventory!$E$2:$E$38,"&lt;&gt;West")+IF(UPPER($H113)="YES",SUMIFS(Inventory!$F$2:$F$38,Inventory!$I$2:$I$38,"P2",Inventory!$E$2:$E$38,"West"),0)</f>
        <v>658</v>
      </c>
      <c r="T113" s="233">
        <f>SUMIFS(Inventory!$F$2:$F$38,Inventory!$I$2:$I$38,"P3",Inventory!$E$2:$E$38,"&lt;&gt;West")+IF(UPPER($H113)="YES",SUMIFS(Inventory!$F$2:$F$38,Inventory!$I$2:$I$38,"P3",Inventory!$E$2:$E$38,"West"),0)</f>
        <v>1120</v>
      </c>
      <c r="U113" s="233">
        <f>SUMIFS(Inventory!$F$2:$F$38,Inventory!$I$2:$I$38,"P4",Inventory!$E$2:$E$38,"&lt;&gt;West")+IF(UPPER($H113)="YES",SUMIFS(Inventory!$F$2:$F$38,Inventory!$I$2:$I$38,"P4",Inventory!$E$2:$E$38,"West"),0)</f>
        <v>746</v>
      </c>
      <c r="V113" s="233">
        <f>SUMIFS(Inventory!$F$2:$F$38,Inventory!$I$2:$I$38,"P5",Inventory!$E$2:$E$38,"&lt;&gt;West")+IF(UPPER($H113)="YES",SUMIFS(Inventory!$F$2:$F$38,Inventory!$I$2:$I$38,"P5",Inventory!$E$2:$E$38,"West"),0)</f>
        <v>922</v>
      </c>
      <c r="W113" s="233">
        <f t="shared" ref="W113:W121" si="141">SUM(P113:V113)</f>
        <v>4006</v>
      </c>
      <c r="X113" s="233">
        <f>IF(IFERROR(INDEX(Overrides!$F$292:$L$531,MATCH($A113&amp;$G113,Overrides!$C$292:$C$531,0),1),"")&lt;&gt;"",IFERROR(INDEX(Overrides!$F$292:$L$531,MATCH($A113&amp;$G113,Overrides!$C$292:$C$531,0),1),""),ROUND(P113*Setup!B$70,0))</f>
        <v>68</v>
      </c>
      <c r="Y113" s="233">
        <f>IF(IFERROR(INDEX(Overrides!$F$292:$L$531,MATCH($A113&amp;$G113,Overrides!$C$292:$C$531,0),2),"")&lt;&gt;"",IFERROR(INDEX(Overrides!$F$292:$L$531,MATCH($A113&amp;$G113,Overrides!$C$292:$C$531,0),2),""),ROUND(Q113*Setup!C$70,0))</f>
        <v>106</v>
      </c>
      <c r="Z113" s="233">
        <f>IF(IFERROR(INDEX(Overrides!$F$292:$L$531,MATCH($A113&amp;$G113,Overrides!$C$292:$C$531,0),3),"")&lt;&gt;"",IFERROR(INDEX(Overrides!$F$292:$L$531,MATCH($A113&amp;$G113,Overrides!$C$292:$C$531,0),3),""),ROUND(R113*Setup!D$70,0))</f>
        <v>70</v>
      </c>
      <c r="AA113" s="233">
        <f>IF(IFERROR(INDEX(Overrides!$F$292:$L$531,MATCH($A113&amp;$G113,Overrides!$C$292:$C$531,0),4),"")&lt;&gt;"",IFERROR(INDEX(Overrides!$F$292:$L$531,MATCH($A113&amp;$G113,Overrides!$C$292:$C$531,0),4),""),ROUND(S113*Setup!E$70,0))</f>
        <v>132</v>
      </c>
      <c r="AB113" s="233">
        <f>IF(IFERROR(INDEX(Overrides!$F$292:$L$531,MATCH($A113&amp;$G113,Overrides!$C$292:$C$531,0),5),"")&lt;&gt;"",IFERROR(INDEX(Overrides!$F$292:$L$531,MATCH($A113&amp;$G113,Overrides!$C$292:$C$531,0),5),""),ROUND(T113*Setup!F$70,0))</f>
        <v>280</v>
      </c>
      <c r="AC113" s="233">
        <f>IF(IFERROR(INDEX(Overrides!$F$292:$L$531,MATCH($A113&amp;$G113,Overrides!$C$292:$C$531,0),6),"")&lt;&gt;"",IFERROR(INDEX(Overrides!$F$292:$L$531,MATCH($A113&amp;$G113,Overrides!$C$292:$C$531,0),6),""),ROUND(U113*Setup!G$70,0))</f>
        <v>112</v>
      </c>
      <c r="AD113" s="233">
        <f>IF(IFERROR(INDEX(Overrides!$F$292:$L$531,MATCH($A113&amp;$G113,Overrides!$C$292:$C$531,0),7),"")&lt;&gt;"",IFERROR(INDEX(Overrides!$F$292:$L$531,MATCH($A113&amp;$G113,Overrides!$C$292:$C$531,0),7),""),ROUND(V113*Setup!H$70,0))</f>
        <v>184</v>
      </c>
      <c r="AE113" s="233">
        <f t="shared" si="84"/>
        <v>952</v>
      </c>
      <c r="AF113" s="233">
        <f t="shared" si="85"/>
        <v>0</v>
      </c>
      <c r="AG113" s="233">
        <f t="shared" si="86"/>
        <v>316</v>
      </c>
      <c r="AH113" s="233">
        <f t="shared" si="87"/>
        <v>0</v>
      </c>
      <c r="AI113" s="233">
        <f t="shared" si="88"/>
        <v>526</v>
      </c>
      <c r="AJ113" s="233">
        <f t="shared" si="89"/>
        <v>840</v>
      </c>
      <c r="AK113" s="233">
        <f t="shared" si="90"/>
        <v>634</v>
      </c>
      <c r="AL113" s="233">
        <f t="shared" si="91"/>
        <v>738</v>
      </c>
      <c r="AM113" s="233">
        <f t="shared" si="92"/>
        <v>3268</v>
      </c>
      <c r="AN113" s="234">
        <f t="shared" ref="AN113:AN121" si="142">I113*X113</f>
        <v>4420</v>
      </c>
      <c r="AO113" s="234">
        <f t="shared" ref="AO113:AO121" si="143">J113*Y113</f>
        <v>5830</v>
      </c>
      <c r="AP113" s="234">
        <f t="shared" ref="AP113:AP121" si="144">K113*Z113</f>
        <v>3430</v>
      </c>
      <c r="AQ113" s="234">
        <f t="shared" ref="AQ113:AQ121" si="145">L113*AA113</f>
        <v>5148</v>
      </c>
      <c r="AR113" s="234">
        <f t="shared" ref="AR113:AR121" si="146">M113*AB113</f>
        <v>6440</v>
      </c>
      <c r="AS113" s="234">
        <f t="shared" ref="AS113:AS121" si="147">N113*AC113</f>
        <v>1680</v>
      </c>
      <c r="AT113" s="234">
        <f t="shared" ref="AT113:AT121" si="148">O113*AD113</f>
        <v>2208</v>
      </c>
      <c r="AU113" s="234">
        <f t="shared" si="93"/>
        <v>29156</v>
      </c>
      <c r="AV113" s="167" t="str">
        <f>Setup!I14</f>
        <v>Yes</v>
      </c>
      <c r="AW113" s="167" t="str">
        <f>Setup!J14</f>
        <v>Yes</v>
      </c>
    </row>
    <row r="114" spans="1:49" ht="15" customHeight="1" x14ac:dyDescent="0.3">
      <c r="A114" s="167">
        <f>Setup!A14</f>
        <v>12</v>
      </c>
      <c r="B114" s="230">
        <f>Setup!B14</f>
        <v>46249</v>
      </c>
      <c r="C114" s="167" t="str">
        <f>Setup!C14</f>
        <v>Saturday</v>
      </c>
      <c r="D114" s="167" t="str">
        <f>Setup!D14</f>
        <v>One Knoxville SC</v>
      </c>
      <c r="E114" s="231">
        <f>Setup!E14</f>
        <v>0.79166666666666696</v>
      </c>
      <c r="F114" s="167" t="str">
        <f>Setup!F14</f>
        <v>B</v>
      </c>
      <c r="G114" s="167" t="s">
        <v>47</v>
      </c>
      <c r="H114" s="167" t="str">
        <f>Setup!H14</f>
        <v>Yes</v>
      </c>
      <c r="I114" s="232">
        <f>IF(IFERROR(INDEX(Overrides!$F$49:$L$288,MATCH($A114&amp;$G114,Overrides!$C$49:$C$288,0),1),"")&lt;&gt;"",IFERROR(INDEX(Overrides!$F$49:$L$288,MATCH($A114&amp;$G114,Overrides!$C$49:$C$288,0),1),""),IF(IFERROR(INDEX(Overrides!$D$6:$J$45,MATCH($F114&amp;$G114,Overrides!$C$6:$C$45,0),1),"")&lt;&gt;"",IFERROR(INDEX(Overrides!$D$6:$J$45,MATCH($F114&amp;$G114,Overrides!$C$6:$C$45,0),1),""),MROUND(VLOOKUP("P1+",Setup!$A$30:$B$36,2,FALSE())*VLOOKUP($G114,Setup!$A$40:$B$48,2,FALSE())*VLOOKUP($F114,Setup!$A$52:$B$55,2,FALSE()),0.5)))</f>
        <v>75</v>
      </c>
      <c r="J114" s="232">
        <f>IF(IFERROR(INDEX(Overrides!$F$49:$L$288,MATCH($A114&amp;$G114,Overrides!$C$49:$C$288,0),2),"")&lt;&gt;"",IFERROR(INDEX(Overrides!$F$49:$L$288,MATCH($A114&amp;$G114,Overrides!$C$49:$C$288,0),2),""),IF(IFERROR(INDEX(Overrides!$D$6:$J$45,MATCH($F114&amp;$G114,Overrides!$C$6:$C$45,0),2),"")&lt;&gt;"",IFERROR(INDEX(Overrides!$D$6:$J$45,MATCH($F114&amp;$G114,Overrides!$C$6:$C$45,0),2),""),MROUND(VLOOKUP("P1",Setup!$A$30:$B$36,2,FALSE())*VLOOKUP($G114,Setup!$A$40:$B$48,2,FALSE())*VLOOKUP($F114,Setup!$A$52:$B$55,2,FALSE()),0.5)))</f>
        <v>63</v>
      </c>
      <c r="K114" s="232">
        <f>IF(IFERROR(INDEX(Overrides!$F$49:$L$288,MATCH($A114&amp;$G114,Overrides!$C$49:$C$288,0),3),"")&lt;&gt;"",IFERROR(INDEX(Overrides!$F$49:$L$288,MATCH($A114&amp;$G114,Overrides!$C$49:$C$288,0),3),""),IF(IFERROR(INDEX(Overrides!$D$6:$J$45,MATCH($F114&amp;$G114,Overrides!$C$6:$C$45,0),3),"")&lt;&gt;"",IFERROR(INDEX(Overrides!$D$6:$J$45,MATCH($F114&amp;$G114,Overrides!$C$6:$C$45,0),3),""),MROUND(VLOOKUP("P2+",Setup!$A$30:$B$36,2,FALSE())*VLOOKUP($G114,Setup!$A$40:$B$48,2,FALSE())*VLOOKUP($F114,Setup!$A$52:$B$55,2,FALSE()),0.5)))</f>
        <v>56.5</v>
      </c>
      <c r="L114" s="232">
        <f>IF(IFERROR(INDEX(Overrides!$F$49:$L$288,MATCH($A114&amp;$G114,Overrides!$C$49:$C$288,0),4),"")&lt;&gt;"",IFERROR(INDEX(Overrides!$F$49:$L$288,MATCH($A114&amp;$G114,Overrides!$C$49:$C$288,0),4),""),IF(IFERROR(INDEX(Overrides!$D$6:$J$45,MATCH($F114&amp;$G114,Overrides!$C$6:$C$45,0),4),"")&lt;&gt;"",IFERROR(INDEX(Overrides!$D$6:$J$45,MATCH($F114&amp;$G114,Overrides!$C$6:$C$45,0),4),""),MROUND(VLOOKUP("P2",Setup!$A$30:$B$36,2,FALSE())*VLOOKUP($G114,Setup!$A$40:$B$48,2,FALSE())*VLOOKUP($F114,Setup!$A$52:$B$55,2,FALSE()),0.5)))</f>
        <v>45</v>
      </c>
      <c r="M114" s="232">
        <f>IF(IFERROR(INDEX(Overrides!$F$49:$L$288,MATCH($A114&amp;$G114,Overrides!$C$49:$C$288,0),5),"")&lt;&gt;"",IFERROR(INDEX(Overrides!$F$49:$L$288,MATCH($A114&amp;$G114,Overrides!$C$49:$C$288,0),5),""),IF(IFERROR(INDEX(Overrides!$D$6:$J$45,MATCH($F114&amp;$G114,Overrides!$C$6:$C$45,0),5),"")&lt;&gt;"",IFERROR(INDEX(Overrides!$D$6:$J$45,MATCH($F114&amp;$G114,Overrides!$C$6:$C$45,0),5),""),MROUND(VLOOKUP("P3",Setup!$A$30:$B$36,2,FALSE())*VLOOKUP($G114,Setup!$A$40:$B$48,2,FALSE())*VLOOKUP($F114,Setup!$A$52:$B$55,2,FALSE()),0.5)))</f>
        <v>26.5</v>
      </c>
      <c r="N114" s="232">
        <f>IF(IFERROR(INDEX(Overrides!$F$49:$L$288,MATCH($A114&amp;$G114,Overrides!$C$49:$C$288,0),6),"")&lt;&gt;"",IFERROR(INDEX(Overrides!$F$49:$L$288,MATCH($A114&amp;$G114,Overrides!$C$49:$C$288,0),6),""),IF(IFERROR(INDEX(Overrides!$D$6:$J$45,MATCH($F114&amp;$G114,Overrides!$C$6:$C$45,0),6),"")&lt;&gt;"",IFERROR(INDEX(Overrides!$D$6:$J$45,MATCH($F114&amp;$G114,Overrides!$C$6:$C$45,0),6),""),MROUND(VLOOKUP("P4",Setup!$A$30:$B$36,2,FALSE())*VLOOKUP($G114,Setup!$A$40:$B$48,2,FALSE())*VLOOKUP($F114,Setup!$A$52:$B$55,2,FALSE()),0.5)))</f>
        <v>17.5</v>
      </c>
      <c r="O114" s="232">
        <f>IF(IFERROR(INDEX(Overrides!$F$49:$L$288,MATCH($A114&amp;$G114,Overrides!$C$49:$C$288,0),7),"")&lt;&gt;"",IFERROR(INDEX(Overrides!$F$49:$L$288,MATCH($A114&amp;$G114,Overrides!$C$49:$C$288,0),7),""),IF(IFERROR(INDEX(Overrides!$D$6:$J$45,MATCH($F114&amp;$G114,Overrides!$C$6:$C$45,0),7),"")&lt;&gt;"",IFERROR(INDEX(Overrides!$D$6:$J$45,MATCH($F114&amp;$G114,Overrides!$C$6:$C$45,0),7),""),MROUND(VLOOKUP("P5",Setup!$A$30:$B$36,2,FALSE())*VLOOKUP($G114,Setup!$A$40:$B$48,2,FALSE())*VLOOKUP($F114,Setup!$A$52:$B$55,2,FALSE()),0.5)))</f>
        <v>14</v>
      </c>
      <c r="P114" s="233">
        <f>SUMIFS(Inventory!$F$2:$F$38,Inventory!$I$2:$I$38,"P1+",Inventory!$E$2:$E$38,"&lt;&gt;West")+IF(UPPER($H114)="YES",SUMIFS(Inventory!$F$2:$F$38,Inventory!$I$2:$I$38,"P1+",Inventory!$E$2:$E$38,"West"),0)</f>
        <v>68</v>
      </c>
      <c r="Q114" s="233">
        <f>SUMIFS(Inventory!$F$2:$F$38,Inventory!$I$2:$I$38,"P1",Inventory!$E$2:$E$38,"&lt;&gt;West")+IF(UPPER($H114)="YES",SUMIFS(Inventory!$F$2:$F$38,Inventory!$I$2:$I$38,"P1",Inventory!$E$2:$E$38,"West"),0)</f>
        <v>422</v>
      </c>
      <c r="R114" s="233">
        <f>SUMIFS(Inventory!$F$2:$F$38,Inventory!$I$2:$I$38,"P2+",Inventory!$E$2:$E$38,"&lt;&gt;West")+IF(UPPER($H114)="YES",SUMIFS(Inventory!$F$2:$F$38,Inventory!$I$2:$I$38,"P2+",Inventory!$E$2:$E$38,"West"),0)</f>
        <v>70</v>
      </c>
      <c r="S114" s="233">
        <f>SUMIFS(Inventory!$F$2:$F$38,Inventory!$I$2:$I$38,"P2",Inventory!$E$2:$E$38,"&lt;&gt;West")+IF(UPPER($H114)="YES",SUMIFS(Inventory!$F$2:$F$38,Inventory!$I$2:$I$38,"P2",Inventory!$E$2:$E$38,"West"),0)</f>
        <v>658</v>
      </c>
      <c r="T114" s="233">
        <f>SUMIFS(Inventory!$F$2:$F$38,Inventory!$I$2:$I$38,"P3",Inventory!$E$2:$E$38,"&lt;&gt;West")+IF(UPPER($H114)="YES",SUMIFS(Inventory!$F$2:$F$38,Inventory!$I$2:$I$38,"P3",Inventory!$E$2:$E$38,"West"),0)</f>
        <v>1120</v>
      </c>
      <c r="U114" s="233">
        <f>SUMIFS(Inventory!$F$2:$F$38,Inventory!$I$2:$I$38,"P4",Inventory!$E$2:$E$38,"&lt;&gt;West")+IF(UPPER($H114)="YES",SUMIFS(Inventory!$F$2:$F$38,Inventory!$I$2:$I$38,"P4",Inventory!$E$2:$E$38,"West"),0)</f>
        <v>746</v>
      </c>
      <c r="V114" s="233">
        <f>SUMIFS(Inventory!$F$2:$F$38,Inventory!$I$2:$I$38,"P5",Inventory!$E$2:$E$38,"&lt;&gt;West")+IF(UPPER($H114)="YES",SUMIFS(Inventory!$F$2:$F$38,Inventory!$I$2:$I$38,"P5",Inventory!$E$2:$E$38,"West"),0)</f>
        <v>922</v>
      </c>
      <c r="W114" s="233">
        <f t="shared" si="141"/>
        <v>4006</v>
      </c>
      <c r="X114" s="233">
        <f>IF(IFERROR(INDEX(Overrides!$F$292:$L$531,MATCH($A114&amp;$G114,Overrides!$C$292:$C$531,0),1),"")&lt;&gt;"",IFERROR(INDEX(Overrides!$F$292:$L$531,MATCH($A114&amp;$G114,Overrides!$C$292:$C$531,0),1),""),ROUND(P114*Setup!B$71*VLOOKUP($F114,Setup!$A$52:$C$55,3,FALSE()),0))</f>
        <v>0</v>
      </c>
      <c r="Y114" s="233">
        <f>IF(IFERROR(INDEX(Overrides!$F$292:$L$531,MATCH($A114&amp;$G114,Overrides!$C$292:$C$531,0),2),"")&lt;&gt;"",IFERROR(INDEX(Overrides!$F$292:$L$531,MATCH($A114&amp;$G114,Overrides!$C$292:$C$531,0),2),""),ROUND(Q114*Setup!C$71*VLOOKUP($F114,Setup!$A$52:$C$55,3,FALSE()),0))</f>
        <v>0</v>
      </c>
      <c r="Z114" s="233">
        <f>IF(IFERROR(INDEX(Overrides!$F$292:$L$531,MATCH($A114&amp;$G114,Overrides!$C$292:$C$531,0),3),"")&lt;&gt;"",IFERROR(INDEX(Overrides!$F$292:$L$531,MATCH($A114&amp;$G114,Overrides!$C$292:$C$531,0),3),""),ROUND(R114*Setup!D$71*VLOOKUP($F114,Setup!$A$52:$C$55,3,FALSE()),0))</f>
        <v>0</v>
      </c>
      <c r="AA114" s="233">
        <f>IF(IFERROR(INDEX(Overrides!$F$292:$L$531,MATCH($A114&amp;$G114,Overrides!$C$292:$C$531,0),4),"")&lt;&gt;"",IFERROR(INDEX(Overrides!$F$292:$L$531,MATCH($A114&amp;$G114,Overrides!$C$292:$C$531,0),4),""),ROUND(S114*Setup!E$71*VLOOKUP($F114,Setup!$A$52:$C$55,3,FALSE()),0))</f>
        <v>84</v>
      </c>
      <c r="AB114" s="233">
        <f>IF(IFERROR(INDEX(Overrides!$F$292:$L$531,MATCH($A114&amp;$G114,Overrides!$C$292:$C$531,0),5),"")&lt;&gt;"",IFERROR(INDEX(Overrides!$F$292:$L$531,MATCH($A114&amp;$G114,Overrides!$C$292:$C$531,0),5),""),ROUND(T114*Setup!F$71*VLOOKUP($F114,Setup!$A$52:$C$55,3,FALSE()),0))</f>
        <v>286</v>
      </c>
      <c r="AC114" s="233">
        <f>IF(IFERROR(INDEX(Overrides!$F$292:$L$531,MATCH($A114&amp;$G114,Overrides!$C$292:$C$531,0),6),"")&lt;&gt;"",IFERROR(INDEX(Overrides!$F$292:$L$531,MATCH($A114&amp;$G114,Overrides!$C$292:$C$531,0),6),""),ROUND(U114*Setup!G$71*VLOOKUP($F114,Setup!$A$52:$C$55,3,FALSE()),0))</f>
        <v>222</v>
      </c>
      <c r="AD114" s="233">
        <f>IF(IFERROR(INDEX(Overrides!$F$292:$L$531,MATCH($A114&amp;$G114,Overrides!$C$292:$C$531,0),7),"")&lt;&gt;"",IFERROR(INDEX(Overrides!$F$292:$L$531,MATCH($A114&amp;$G114,Overrides!$C$292:$C$531,0),7),""),ROUND(V114*Setup!H$71*VLOOKUP($F114,Setup!$A$52:$C$55,3,FALSE()),0))</f>
        <v>392</v>
      </c>
      <c r="AE114" s="233">
        <f t="shared" si="84"/>
        <v>984</v>
      </c>
      <c r="AF114" s="233">
        <f t="shared" si="85"/>
        <v>68</v>
      </c>
      <c r="AG114" s="233">
        <f t="shared" si="86"/>
        <v>422</v>
      </c>
      <c r="AH114" s="233">
        <f t="shared" si="87"/>
        <v>70</v>
      </c>
      <c r="AI114" s="233">
        <f t="shared" si="88"/>
        <v>574</v>
      </c>
      <c r="AJ114" s="233">
        <f t="shared" si="89"/>
        <v>834</v>
      </c>
      <c r="AK114" s="233">
        <f t="shared" si="90"/>
        <v>524</v>
      </c>
      <c r="AL114" s="233">
        <f t="shared" si="91"/>
        <v>530</v>
      </c>
      <c r="AM114" s="233">
        <f t="shared" si="92"/>
        <v>3476</v>
      </c>
      <c r="AN114" s="234">
        <f t="shared" si="142"/>
        <v>0</v>
      </c>
      <c r="AO114" s="234">
        <f t="shared" si="143"/>
        <v>0</v>
      </c>
      <c r="AP114" s="234">
        <f t="shared" si="144"/>
        <v>0</v>
      </c>
      <c r="AQ114" s="234">
        <f t="shared" si="145"/>
        <v>3780</v>
      </c>
      <c r="AR114" s="234">
        <f t="shared" si="146"/>
        <v>7579</v>
      </c>
      <c r="AS114" s="234">
        <f t="shared" si="147"/>
        <v>3885</v>
      </c>
      <c r="AT114" s="234">
        <f t="shared" si="148"/>
        <v>5488</v>
      </c>
      <c r="AU114" s="234">
        <f t="shared" si="93"/>
        <v>20732</v>
      </c>
      <c r="AV114" s="167" t="str">
        <f>Setup!I14</f>
        <v>Yes</v>
      </c>
      <c r="AW114" s="167" t="str">
        <f>Setup!J14</f>
        <v>Yes</v>
      </c>
    </row>
    <row r="115" spans="1:49" ht="15" customHeight="1" x14ac:dyDescent="0.3">
      <c r="A115" s="167">
        <f>Setup!A14</f>
        <v>12</v>
      </c>
      <c r="B115" s="230">
        <f>Setup!B14</f>
        <v>46249</v>
      </c>
      <c r="C115" s="167" t="str">
        <f>Setup!C14</f>
        <v>Saturday</v>
      </c>
      <c r="D115" s="167" t="str">
        <f>Setup!D14</f>
        <v>One Knoxville SC</v>
      </c>
      <c r="E115" s="231">
        <f>Setup!E14</f>
        <v>0.79166666666666696</v>
      </c>
      <c r="F115" s="167" t="str">
        <f>Setup!F14</f>
        <v>B</v>
      </c>
      <c r="G115" s="167" t="s">
        <v>113</v>
      </c>
      <c r="H115" s="167" t="str">
        <f>Setup!H14</f>
        <v>Yes</v>
      </c>
      <c r="I115" s="232">
        <f>IF(IFERROR(INDEX(Overrides!$F$49:$L$288,MATCH($A115&amp;$G115,Overrides!$C$49:$C$288,0),1),"")&lt;&gt;"",IFERROR(INDEX(Overrides!$F$49:$L$288,MATCH($A115&amp;$G115,Overrides!$C$49:$C$288,0),1),""),IF(IFERROR(INDEX(Overrides!$D$6:$J$45,MATCH($F115&amp;$G115,Overrides!$C$6:$C$45,0),1),"")&lt;&gt;"",IFERROR(INDEX(Overrides!$D$6:$J$45,MATCH($F115&amp;$G115,Overrides!$C$6:$C$45,0),1),""),MROUND(VLOOKUP("P1+",Setup!$A$30:$B$36,2,FALSE())*VLOOKUP($G115,Setup!$A$40:$B$48,2,FALSE())*VLOOKUP($F115,Setup!$A$52:$B$55,2,FALSE()),0.5)))</f>
        <v>81.5</v>
      </c>
      <c r="J115" s="232">
        <f>IF(IFERROR(INDEX(Overrides!$F$49:$L$288,MATCH($A115&amp;$G115,Overrides!$C$49:$C$288,0),2),"")&lt;&gt;"",IFERROR(INDEX(Overrides!$F$49:$L$288,MATCH($A115&amp;$G115,Overrides!$C$49:$C$288,0),2),""),IF(IFERROR(INDEX(Overrides!$D$6:$J$45,MATCH($F115&amp;$G115,Overrides!$C$6:$C$45,0),2),"")&lt;&gt;"",IFERROR(INDEX(Overrides!$D$6:$J$45,MATCH($F115&amp;$G115,Overrides!$C$6:$C$45,0),2),""),MROUND(VLOOKUP("P1",Setup!$A$30:$B$36,2,FALSE())*VLOOKUP($G115,Setup!$A$40:$B$48,2,FALSE())*VLOOKUP($F115,Setup!$A$52:$B$55,2,FALSE()),0.5)))</f>
        <v>69</v>
      </c>
      <c r="K115" s="232">
        <f>IF(IFERROR(INDEX(Overrides!$F$49:$L$288,MATCH($A115&amp;$G115,Overrides!$C$49:$C$288,0),3),"")&lt;&gt;"",IFERROR(INDEX(Overrides!$F$49:$L$288,MATCH($A115&amp;$G115,Overrides!$C$49:$C$288,0),3),""),IF(IFERROR(INDEX(Overrides!$D$6:$J$45,MATCH($F115&amp;$G115,Overrides!$C$6:$C$45,0),3),"")&lt;&gt;"",IFERROR(INDEX(Overrides!$D$6:$J$45,MATCH($F115&amp;$G115,Overrides!$C$6:$C$45,0),3),""),MROUND(VLOOKUP("P2+",Setup!$A$30:$B$36,2,FALSE())*VLOOKUP($G115,Setup!$A$40:$B$48,2,FALSE())*VLOOKUP($F115,Setup!$A$52:$B$55,2,FALSE()),0.5)))</f>
        <v>61.5</v>
      </c>
      <c r="L115" s="232">
        <f>IF(IFERROR(INDEX(Overrides!$F$49:$L$288,MATCH($A115&amp;$G115,Overrides!$C$49:$C$288,0),4),"")&lt;&gt;"",IFERROR(INDEX(Overrides!$F$49:$L$288,MATCH($A115&amp;$G115,Overrides!$C$49:$C$288,0),4),""),IF(IFERROR(INDEX(Overrides!$D$6:$J$45,MATCH($F115&amp;$G115,Overrides!$C$6:$C$45,0),4),"")&lt;&gt;"",IFERROR(INDEX(Overrides!$D$6:$J$45,MATCH($F115&amp;$G115,Overrides!$C$6:$C$45,0),4),""),MROUND(VLOOKUP("P2",Setup!$A$30:$B$36,2,FALSE())*VLOOKUP($G115,Setup!$A$40:$B$48,2,FALSE())*VLOOKUP($F115,Setup!$A$52:$B$55,2,FALSE()),0.5)))</f>
        <v>49</v>
      </c>
      <c r="M115" s="232">
        <f>IF(IFERROR(INDEX(Overrides!$F$49:$L$288,MATCH($A115&amp;$G115,Overrides!$C$49:$C$288,0),5),"")&lt;&gt;"",IFERROR(INDEX(Overrides!$F$49:$L$288,MATCH($A115&amp;$G115,Overrides!$C$49:$C$288,0),5),""),IF(IFERROR(INDEX(Overrides!$D$6:$J$45,MATCH($F115&amp;$G115,Overrides!$C$6:$C$45,0),5),"")&lt;&gt;"",IFERROR(INDEX(Overrides!$D$6:$J$45,MATCH($F115&amp;$G115,Overrides!$C$6:$C$45,0),5),""),MROUND(VLOOKUP("P3",Setup!$A$30:$B$36,2,FALSE())*VLOOKUP($G115,Setup!$A$40:$B$48,2,FALSE())*VLOOKUP($F115,Setup!$A$52:$B$55,2,FALSE()),0.5)))</f>
        <v>29</v>
      </c>
      <c r="N115" s="232">
        <f>IF(IFERROR(INDEX(Overrides!$F$49:$L$288,MATCH($A115&amp;$G115,Overrides!$C$49:$C$288,0),6),"")&lt;&gt;"",IFERROR(INDEX(Overrides!$F$49:$L$288,MATCH($A115&amp;$G115,Overrides!$C$49:$C$288,0),6),""),IF(IFERROR(INDEX(Overrides!$D$6:$J$45,MATCH($F115&amp;$G115,Overrides!$C$6:$C$45,0),6),"")&lt;&gt;"",IFERROR(INDEX(Overrides!$D$6:$J$45,MATCH($F115&amp;$G115,Overrides!$C$6:$C$45,0),6),""),MROUND(VLOOKUP("P4",Setup!$A$30:$B$36,2,FALSE())*VLOOKUP($G115,Setup!$A$40:$B$48,2,FALSE())*VLOOKUP($F115,Setup!$A$52:$B$55,2,FALSE()),0.5)))</f>
        <v>19</v>
      </c>
      <c r="O115" s="232">
        <f>IF(IFERROR(INDEX(Overrides!$F$49:$L$288,MATCH($A115&amp;$G115,Overrides!$C$49:$C$288,0),7),"")&lt;&gt;"",IFERROR(INDEX(Overrides!$F$49:$L$288,MATCH($A115&amp;$G115,Overrides!$C$49:$C$288,0),7),""),IF(IFERROR(INDEX(Overrides!$D$6:$J$45,MATCH($F115&amp;$G115,Overrides!$C$6:$C$45,0),7),"")&lt;&gt;"",IFERROR(INDEX(Overrides!$D$6:$J$45,MATCH($F115&amp;$G115,Overrides!$C$6:$C$45,0),7),""),MROUND(VLOOKUP("P5",Setup!$A$30:$B$36,2,FALSE())*VLOOKUP($G115,Setup!$A$40:$B$48,2,FALSE())*VLOOKUP($F115,Setup!$A$52:$B$55,2,FALSE()),0.5)))</f>
        <v>15</v>
      </c>
      <c r="P115" s="233">
        <f>SUMIFS(Inventory!$F$2:$F$38,Inventory!$I$2:$I$38,"P1+",Inventory!$E$2:$E$38,"&lt;&gt;West")+IF(UPPER($H115)="YES",SUMIFS(Inventory!$F$2:$F$38,Inventory!$I$2:$I$38,"P1+",Inventory!$E$2:$E$38,"West"),0)</f>
        <v>68</v>
      </c>
      <c r="Q115" s="233">
        <f>SUMIFS(Inventory!$F$2:$F$38,Inventory!$I$2:$I$38,"P1",Inventory!$E$2:$E$38,"&lt;&gt;West")+IF(UPPER($H115)="YES",SUMIFS(Inventory!$F$2:$F$38,Inventory!$I$2:$I$38,"P1",Inventory!$E$2:$E$38,"West"),0)</f>
        <v>422</v>
      </c>
      <c r="R115" s="233">
        <f>SUMIFS(Inventory!$F$2:$F$38,Inventory!$I$2:$I$38,"P2+",Inventory!$E$2:$E$38,"&lt;&gt;West")+IF(UPPER($H115)="YES",SUMIFS(Inventory!$F$2:$F$38,Inventory!$I$2:$I$38,"P2+",Inventory!$E$2:$E$38,"West"),0)</f>
        <v>70</v>
      </c>
      <c r="S115" s="233">
        <f>SUMIFS(Inventory!$F$2:$F$38,Inventory!$I$2:$I$38,"P2",Inventory!$E$2:$E$38,"&lt;&gt;West")+IF(UPPER($H115)="YES",SUMIFS(Inventory!$F$2:$F$38,Inventory!$I$2:$I$38,"P2",Inventory!$E$2:$E$38,"West"),0)</f>
        <v>658</v>
      </c>
      <c r="T115" s="233">
        <f>SUMIFS(Inventory!$F$2:$F$38,Inventory!$I$2:$I$38,"P3",Inventory!$E$2:$E$38,"&lt;&gt;West")+IF(UPPER($H115)="YES",SUMIFS(Inventory!$F$2:$F$38,Inventory!$I$2:$I$38,"P3",Inventory!$E$2:$E$38,"West"),0)</f>
        <v>1120</v>
      </c>
      <c r="U115" s="233">
        <f>SUMIFS(Inventory!$F$2:$F$38,Inventory!$I$2:$I$38,"P4",Inventory!$E$2:$E$38,"&lt;&gt;West")+IF(UPPER($H115)="YES",SUMIFS(Inventory!$F$2:$F$38,Inventory!$I$2:$I$38,"P4",Inventory!$E$2:$E$38,"West"),0)</f>
        <v>746</v>
      </c>
      <c r="V115" s="233">
        <f>SUMIFS(Inventory!$F$2:$F$38,Inventory!$I$2:$I$38,"P5",Inventory!$E$2:$E$38,"&lt;&gt;West")+IF(UPPER($H115)="YES",SUMIFS(Inventory!$F$2:$F$38,Inventory!$I$2:$I$38,"P5",Inventory!$E$2:$E$38,"West"),0)</f>
        <v>922</v>
      </c>
      <c r="W115" s="233">
        <f t="shared" si="141"/>
        <v>4006</v>
      </c>
      <c r="X115" s="233">
        <f>IF(IFERROR(INDEX(Overrides!$F$292:$L$531,MATCH($A115&amp;$G115,Overrides!$C$292:$C$531,0),1),"")&lt;&gt;"",IFERROR(INDEX(Overrides!$F$292:$L$531,MATCH($A115&amp;$G115,Overrides!$C$292:$C$531,0),1),""),ROUND(P115*Setup!B$72*VLOOKUP($F115,Setup!$A$52:$C$55,3,FALSE()),0))</f>
        <v>0</v>
      </c>
      <c r="Y115" s="233">
        <f>IF(IFERROR(INDEX(Overrides!$F$292:$L$531,MATCH($A115&amp;$G115,Overrides!$C$292:$C$531,0),2),"")&lt;&gt;"",IFERROR(INDEX(Overrides!$F$292:$L$531,MATCH($A115&amp;$G115,Overrides!$C$292:$C$531,0),2),""),ROUND(Q115*Setup!C$72*VLOOKUP($F115,Setup!$A$52:$C$55,3,FALSE()),0))</f>
        <v>215</v>
      </c>
      <c r="Z115" s="233">
        <f>IF(IFERROR(INDEX(Overrides!$F$292:$L$531,MATCH($A115&amp;$G115,Overrides!$C$292:$C$531,0),3),"")&lt;&gt;"",IFERROR(INDEX(Overrides!$F$292:$L$531,MATCH($A115&amp;$G115,Overrides!$C$292:$C$531,0),3),""),ROUND(R115*Setup!D$72*VLOOKUP($F115,Setup!$A$52:$C$55,3,FALSE()),0))</f>
        <v>0</v>
      </c>
      <c r="AA115" s="233">
        <f>IF(IFERROR(INDEX(Overrides!$F$292:$L$531,MATCH($A115&amp;$G115,Overrides!$C$292:$C$531,0),4),"")&lt;&gt;"",IFERROR(INDEX(Overrides!$F$292:$L$531,MATCH($A115&amp;$G115,Overrides!$C$292:$C$531,0),4),""),ROUND(S115*Setup!E$72*VLOOKUP($F115,Setup!$A$52:$C$55,3,FALSE()),0))</f>
        <v>336</v>
      </c>
      <c r="AB115" s="233">
        <f>IF(IFERROR(INDEX(Overrides!$F$292:$L$531,MATCH($A115&amp;$G115,Overrides!$C$292:$C$531,0),5),"")&lt;&gt;"",IFERROR(INDEX(Overrides!$F$292:$L$531,MATCH($A115&amp;$G115,Overrides!$C$292:$C$531,0),5),""),ROUND(T115*Setup!F$72*VLOOKUP($F115,Setup!$A$52:$C$55,3,FALSE()),0))</f>
        <v>381</v>
      </c>
      <c r="AC115" s="233">
        <f>IF(IFERROR(INDEX(Overrides!$F$292:$L$531,MATCH($A115&amp;$G115,Overrides!$C$292:$C$531,0),6),"")&lt;&gt;"",IFERROR(INDEX(Overrides!$F$292:$L$531,MATCH($A115&amp;$G115,Overrides!$C$292:$C$531,0),6),""),ROUND(U115*Setup!G$72*VLOOKUP($F115,Setup!$A$52:$C$55,3,FALSE()),0))</f>
        <v>285</v>
      </c>
      <c r="AD115" s="233">
        <f>IF(IFERROR(INDEX(Overrides!$F$292:$L$531,MATCH($A115&amp;$G115,Overrides!$C$292:$C$531,0),7),"")&lt;&gt;"",IFERROR(INDEX(Overrides!$F$292:$L$531,MATCH($A115&amp;$G115,Overrides!$C$292:$C$531,0),7),""),ROUND(V115*Setup!H$72*VLOOKUP($F115,Setup!$A$52:$C$55,3,FALSE()),0))</f>
        <v>196</v>
      </c>
      <c r="AE115" s="233">
        <f t="shared" si="84"/>
        <v>1413</v>
      </c>
      <c r="AF115" s="233">
        <f t="shared" si="85"/>
        <v>68</v>
      </c>
      <c r="AG115" s="233">
        <f t="shared" si="86"/>
        <v>207</v>
      </c>
      <c r="AH115" s="233">
        <f t="shared" si="87"/>
        <v>70</v>
      </c>
      <c r="AI115" s="233">
        <f t="shared" si="88"/>
        <v>322</v>
      </c>
      <c r="AJ115" s="233">
        <f t="shared" si="89"/>
        <v>739</v>
      </c>
      <c r="AK115" s="233">
        <f t="shared" si="90"/>
        <v>461</v>
      </c>
      <c r="AL115" s="233">
        <f t="shared" si="91"/>
        <v>726</v>
      </c>
      <c r="AM115" s="233">
        <f t="shared" si="92"/>
        <v>3280</v>
      </c>
      <c r="AN115" s="234">
        <f t="shared" si="142"/>
        <v>0</v>
      </c>
      <c r="AO115" s="234">
        <f t="shared" si="143"/>
        <v>14835</v>
      </c>
      <c r="AP115" s="234">
        <f t="shared" si="144"/>
        <v>0</v>
      </c>
      <c r="AQ115" s="234">
        <f t="shared" si="145"/>
        <v>16464</v>
      </c>
      <c r="AR115" s="234">
        <f t="shared" si="146"/>
        <v>11049</v>
      </c>
      <c r="AS115" s="234">
        <f t="shared" si="147"/>
        <v>5415</v>
      </c>
      <c r="AT115" s="234">
        <f t="shared" si="148"/>
        <v>2940</v>
      </c>
      <c r="AU115" s="234">
        <f t="shared" si="93"/>
        <v>50703</v>
      </c>
      <c r="AV115" s="167" t="str">
        <f>Setup!I14</f>
        <v>Yes</v>
      </c>
      <c r="AW115" s="167" t="str">
        <f>Setup!J14</f>
        <v>Yes</v>
      </c>
    </row>
    <row r="116" spans="1:49" ht="15" customHeight="1" x14ac:dyDescent="0.3">
      <c r="A116" s="167">
        <f>Setup!A14</f>
        <v>12</v>
      </c>
      <c r="B116" s="230">
        <f>Setup!B14</f>
        <v>46249</v>
      </c>
      <c r="C116" s="167" t="str">
        <f>Setup!C14</f>
        <v>Saturday</v>
      </c>
      <c r="D116" s="167" t="str">
        <f>Setup!D14</f>
        <v>One Knoxville SC</v>
      </c>
      <c r="E116" s="231">
        <f>Setup!E14</f>
        <v>0.79166666666666696</v>
      </c>
      <c r="F116" s="167" t="str">
        <f>Setup!F14</f>
        <v>B</v>
      </c>
      <c r="G116" s="167" t="s">
        <v>115</v>
      </c>
      <c r="H116" s="167" t="str">
        <f>Setup!H14</f>
        <v>Yes</v>
      </c>
      <c r="I116" s="232">
        <f>IF(IFERROR(INDEX(Overrides!$F$49:$L$288,MATCH($A116&amp;$G116,Overrides!$C$49:$C$288,0),1),"")&lt;&gt;"",IFERROR(INDEX(Overrides!$F$49:$L$288,MATCH($A116&amp;$G116,Overrides!$C$49:$C$288,0),1),""),IF(IFERROR(INDEX(Overrides!$D$6:$J$45,MATCH($F116&amp;$G116,Overrides!$C$6:$C$45,0),1),"")&lt;&gt;"",IFERROR(INDEX(Overrides!$D$6:$J$45,MATCH($F116&amp;$G116,Overrides!$C$6:$C$45,0),1),""),MROUND(VLOOKUP("P1+",Setup!$A$30:$B$36,2,FALSE())*VLOOKUP($G116,Setup!$A$40:$B$48,2,FALSE())*VLOOKUP($F116,Setup!$A$52:$B$55,2,FALSE()),0.5)))</f>
        <v>88</v>
      </c>
      <c r="J116" s="232">
        <f>IF(IFERROR(INDEX(Overrides!$F$49:$L$288,MATCH($A116&amp;$G116,Overrides!$C$49:$C$288,0),2),"")&lt;&gt;"",IFERROR(INDEX(Overrides!$F$49:$L$288,MATCH($A116&amp;$G116,Overrides!$C$49:$C$288,0),2),""),IF(IFERROR(INDEX(Overrides!$D$6:$J$45,MATCH($F116&amp;$G116,Overrides!$C$6:$C$45,0),2),"")&lt;&gt;"",IFERROR(INDEX(Overrides!$D$6:$J$45,MATCH($F116&amp;$G116,Overrides!$C$6:$C$45,0),2),""),MROUND(VLOOKUP("P1",Setup!$A$30:$B$36,2,FALSE())*VLOOKUP($G116,Setup!$A$40:$B$48,2,FALSE())*VLOOKUP($F116,Setup!$A$52:$B$55,2,FALSE()),0.5)))</f>
        <v>74.5</v>
      </c>
      <c r="K116" s="232">
        <f>IF(IFERROR(INDEX(Overrides!$F$49:$L$288,MATCH($A116&amp;$G116,Overrides!$C$49:$C$288,0),3),"")&lt;&gt;"",IFERROR(INDEX(Overrides!$F$49:$L$288,MATCH($A116&amp;$G116,Overrides!$C$49:$C$288,0),3),""),IF(IFERROR(INDEX(Overrides!$D$6:$J$45,MATCH($F116&amp;$G116,Overrides!$C$6:$C$45,0),3),"")&lt;&gt;"",IFERROR(INDEX(Overrides!$D$6:$J$45,MATCH($F116&amp;$G116,Overrides!$C$6:$C$45,0),3),""),MROUND(VLOOKUP("P2+",Setup!$A$30:$B$36,2,FALSE())*VLOOKUP($G116,Setup!$A$40:$B$48,2,FALSE())*VLOOKUP($F116,Setup!$A$52:$B$55,2,FALSE()),0.5)))</f>
        <v>66</v>
      </c>
      <c r="L116" s="232">
        <f>IF(IFERROR(INDEX(Overrides!$F$49:$L$288,MATCH($A116&amp;$G116,Overrides!$C$49:$C$288,0),4),"")&lt;&gt;"",IFERROR(INDEX(Overrides!$F$49:$L$288,MATCH($A116&amp;$G116,Overrides!$C$49:$C$288,0),4),""),IF(IFERROR(INDEX(Overrides!$D$6:$J$45,MATCH($F116&amp;$G116,Overrides!$C$6:$C$45,0),4),"")&lt;&gt;"",IFERROR(INDEX(Overrides!$D$6:$J$45,MATCH($F116&amp;$G116,Overrides!$C$6:$C$45,0),4),""),MROUND(VLOOKUP("P2",Setup!$A$30:$B$36,2,FALSE())*VLOOKUP($G116,Setup!$A$40:$B$48,2,FALSE())*VLOOKUP($F116,Setup!$A$52:$B$55,2,FALSE()),0.5)))</f>
        <v>52.5</v>
      </c>
      <c r="M116" s="232">
        <f>IF(IFERROR(INDEX(Overrides!$F$49:$L$288,MATCH($A116&amp;$G116,Overrides!$C$49:$C$288,0),5),"")&lt;&gt;"",IFERROR(INDEX(Overrides!$F$49:$L$288,MATCH($A116&amp;$G116,Overrides!$C$49:$C$288,0),5),""),IF(IFERROR(INDEX(Overrides!$D$6:$J$45,MATCH($F116&amp;$G116,Overrides!$C$6:$C$45,0),5),"")&lt;&gt;"",IFERROR(INDEX(Overrides!$D$6:$J$45,MATCH($F116&amp;$G116,Overrides!$C$6:$C$45,0),5),""),MROUND(VLOOKUP("P3",Setup!$A$30:$B$36,2,FALSE())*VLOOKUP($G116,Setup!$A$40:$B$48,2,FALSE())*VLOOKUP($F116,Setup!$A$52:$B$55,2,FALSE()),0.5)))</f>
        <v>31</v>
      </c>
      <c r="N116" s="232">
        <f>IF(IFERROR(INDEX(Overrides!$F$49:$L$288,MATCH($A116&amp;$G116,Overrides!$C$49:$C$288,0),6),"")&lt;&gt;"",IFERROR(INDEX(Overrides!$F$49:$L$288,MATCH($A116&amp;$G116,Overrides!$C$49:$C$288,0),6),""),IF(IFERROR(INDEX(Overrides!$D$6:$J$45,MATCH($F116&amp;$G116,Overrides!$C$6:$C$45,0),6),"")&lt;&gt;"",IFERROR(INDEX(Overrides!$D$6:$J$45,MATCH($F116&amp;$G116,Overrides!$C$6:$C$45,0),6),""),MROUND(VLOOKUP("P4",Setup!$A$30:$B$36,2,FALSE())*VLOOKUP($G116,Setup!$A$40:$B$48,2,FALSE())*VLOOKUP($F116,Setup!$A$52:$B$55,2,FALSE()),0.5)))</f>
        <v>20.5</v>
      </c>
      <c r="O116" s="232">
        <f>IF(IFERROR(INDEX(Overrides!$F$49:$L$288,MATCH($A116&amp;$G116,Overrides!$C$49:$C$288,0),7),"")&lt;&gt;"",IFERROR(INDEX(Overrides!$F$49:$L$288,MATCH($A116&amp;$G116,Overrides!$C$49:$C$288,0),7),""),IF(IFERROR(INDEX(Overrides!$D$6:$J$45,MATCH($F116&amp;$G116,Overrides!$C$6:$C$45,0),7),"")&lt;&gt;"",IFERROR(INDEX(Overrides!$D$6:$J$45,MATCH($F116&amp;$G116,Overrides!$C$6:$C$45,0),7),""),MROUND(VLOOKUP("P5",Setup!$A$30:$B$36,2,FALSE())*VLOOKUP($G116,Setup!$A$40:$B$48,2,FALSE())*VLOOKUP($F116,Setup!$A$52:$B$55,2,FALSE()),0.5)))</f>
        <v>16</v>
      </c>
      <c r="P116" s="233">
        <f>SUMIFS(Inventory!$F$2:$F$38,Inventory!$I$2:$I$38,"P1+",Inventory!$E$2:$E$38,"&lt;&gt;West")+IF(UPPER($H116)="YES",SUMIFS(Inventory!$F$2:$F$38,Inventory!$I$2:$I$38,"P1+",Inventory!$E$2:$E$38,"West"),0)</f>
        <v>68</v>
      </c>
      <c r="Q116" s="233">
        <f>SUMIFS(Inventory!$F$2:$F$38,Inventory!$I$2:$I$38,"P1",Inventory!$E$2:$E$38,"&lt;&gt;West")+IF(UPPER($H116)="YES",SUMIFS(Inventory!$F$2:$F$38,Inventory!$I$2:$I$38,"P1",Inventory!$E$2:$E$38,"West"),0)</f>
        <v>422</v>
      </c>
      <c r="R116" s="233">
        <f>SUMIFS(Inventory!$F$2:$F$38,Inventory!$I$2:$I$38,"P2+",Inventory!$E$2:$E$38,"&lt;&gt;West")+IF(UPPER($H116)="YES",SUMIFS(Inventory!$F$2:$F$38,Inventory!$I$2:$I$38,"P2+",Inventory!$E$2:$E$38,"West"),0)</f>
        <v>70</v>
      </c>
      <c r="S116" s="233">
        <f>SUMIFS(Inventory!$F$2:$F$38,Inventory!$I$2:$I$38,"P2",Inventory!$E$2:$E$38,"&lt;&gt;West")+IF(UPPER($H116)="YES",SUMIFS(Inventory!$F$2:$F$38,Inventory!$I$2:$I$38,"P2",Inventory!$E$2:$E$38,"West"),0)</f>
        <v>658</v>
      </c>
      <c r="T116" s="233">
        <f>SUMIFS(Inventory!$F$2:$F$38,Inventory!$I$2:$I$38,"P3",Inventory!$E$2:$E$38,"&lt;&gt;West")+IF(UPPER($H116)="YES",SUMIFS(Inventory!$F$2:$F$38,Inventory!$I$2:$I$38,"P3",Inventory!$E$2:$E$38,"West"),0)</f>
        <v>1120</v>
      </c>
      <c r="U116" s="233">
        <f>SUMIFS(Inventory!$F$2:$F$38,Inventory!$I$2:$I$38,"P4",Inventory!$E$2:$E$38,"&lt;&gt;West")+IF(UPPER($H116)="YES",SUMIFS(Inventory!$F$2:$F$38,Inventory!$I$2:$I$38,"P4",Inventory!$E$2:$E$38,"West"),0)</f>
        <v>746</v>
      </c>
      <c r="V116" s="233">
        <f>SUMIFS(Inventory!$F$2:$F$38,Inventory!$I$2:$I$38,"P5",Inventory!$E$2:$E$38,"&lt;&gt;West")+IF(UPPER($H116)="YES",SUMIFS(Inventory!$F$2:$F$38,Inventory!$I$2:$I$38,"P5",Inventory!$E$2:$E$38,"West"),0)</f>
        <v>922</v>
      </c>
      <c r="W116" s="233">
        <f t="shared" si="141"/>
        <v>4006</v>
      </c>
      <c r="X116" s="233">
        <f>IF(IFERROR(INDEX(Overrides!$F$292:$L$531,MATCH($A116&amp;$G116,Overrides!$C$292:$C$531,0),1),"")&lt;&gt;"",IFERROR(INDEX(Overrides!$F$292:$L$531,MATCH($A116&amp;$G116,Overrides!$C$292:$C$531,0),1),""),ROUND(P116*Setup!B$73*VLOOKUP($F116,Setup!$A$52:$C$55,3,FALSE()),0))</f>
        <v>0</v>
      </c>
      <c r="Y116" s="233">
        <f>IF(IFERROR(INDEX(Overrides!$F$292:$L$531,MATCH($A116&amp;$G116,Overrides!$C$292:$C$531,0),2),"")&lt;&gt;"",IFERROR(INDEX(Overrides!$F$292:$L$531,MATCH($A116&amp;$G116,Overrides!$C$292:$C$531,0),2),""),ROUND(Q116*Setup!C$73*VLOOKUP($F116,Setup!$A$52:$C$55,3,FALSE()),0))</f>
        <v>54</v>
      </c>
      <c r="Z116" s="233">
        <f>IF(IFERROR(INDEX(Overrides!$F$292:$L$531,MATCH($A116&amp;$G116,Overrides!$C$292:$C$531,0),3),"")&lt;&gt;"",IFERROR(INDEX(Overrides!$F$292:$L$531,MATCH($A116&amp;$G116,Overrides!$C$292:$C$531,0),3),""),ROUND(R116*Setup!D$73*VLOOKUP($F116,Setup!$A$52:$C$55,3,FALSE()),0))</f>
        <v>0</v>
      </c>
      <c r="AA116" s="233">
        <f>IF(IFERROR(INDEX(Overrides!$F$292:$L$531,MATCH($A116&amp;$G116,Overrides!$C$292:$C$531,0),4),"")&lt;&gt;"",IFERROR(INDEX(Overrides!$F$292:$L$531,MATCH($A116&amp;$G116,Overrides!$C$292:$C$531,0),4),""),ROUND(S116*Setup!E$73*VLOOKUP($F116,Setup!$A$52:$C$55,3,FALSE()),0))</f>
        <v>28</v>
      </c>
      <c r="AB116" s="233">
        <f>IF(IFERROR(INDEX(Overrides!$F$292:$L$531,MATCH($A116&amp;$G116,Overrides!$C$292:$C$531,0),5),"")&lt;&gt;"",IFERROR(INDEX(Overrides!$F$292:$L$531,MATCH($A116&amp;$G116,Overrides!$C$292:$C$531,0),5),""),ROUND(T116*Setup!F$73*VLOOKUP($F116,Setup!$A$52:$C$55,3,FALSE()),0))</f>
        <v>48</v>
      </c>
      <c r="AC116" s="233">
        <f>IF(IFERROR(INDEX(Overrides!$F$292:$L$531,MATCH($A116&amp;$G116,Overrides!$C$292:$C$531,0),6),"")&lt;&gt;"",IFERROR(INDEX(Overrides!$F$292:$L$531,MATCH($A116&amp;$G116,Overrides!$C$292:$C$531,0),6),""),ROUND(U116*Setup!G$73*VLOOKUP($F116,Setup!$A$52:$C$55,3,FALSE()),0))</f>
        <v>32</v>
      </c>
      <c r="AD116" s="233">
        <f>IF(IFERROR(INDEX(Overrides!$F$292:$L$531,MATCH($A116&amp;$G116,Overrides!$C$292:$C$531,0),7),"")&lt;&gt;"",IFERROR(INDEX(Overrides!$F$292:$L$531,MATCH($A116&amp;$G116,Overrides!$C$292:$C$531,0),7),""),ROUND(V116*Setup!H$73*VLOOKUP($F116,Setup!$A$52:$C$55,3,FALSE()),0))</f>
        <v>39</v>
      </c>
      <c r="AE116" s="233">
        <f t="shared" si="84"/>
        <v>201</v>
      </c>
      <c r="AF116" s="233">
        <f t="shared" si="85"/>
        <v>68</v>
      </c>
      <c r="AG116" s="233">
        <f t="shared" si="86"/>
        <v>368</v>
      </c>
      <c r="AH116" s="233">
        <f t="shared" si="87"/>
        <v>70</v>
      </c>
      <c r="AI116" s="233">
        <f t="shared" si="88"/>
        <v>630</v>
      </c>
      <c r="AJ116" s="233">
        <f t="shared" si="89"/>
        <v>1072</v>
      </c>
      <c r="AK116" s="233">
        <f t="shared" si="90"/>
        <v>714</v>
      </c>
      <c r="AL116" s="233">
        <f t="shared" si="91"/>
        <v>883</v>
      </c>
      <c r="AM116" s="233">
        <f t="shared" si="92"/>
        <v>3123</v>
      </c>
      <c r="AN116" s="234">
        <f t="shared" si="142"/>
        <v>0</v>
      </c>
      <c r="AO116" s="234">
        <f t="shared" si="143"/>
        <v>4023</v>
      </c>
      <c r="AP116" s="234">
        <f t="shared" si="144"/>
        <v>0</v>
      </c>
      <c r="AQ116" s="234">
        <f t="shared" si="145"/>
        <v>1470</v>
      </c>
      <c r="AR116" s="234">
        <f t="shared" si="146"/>
        <v>1488</v>
      </c>
      <c r="AS116" s="234">
        <f t="shared" si="147"/>
        <v>656</v>
      </c>
      <c r="AT116" s="234">
        <f t="shared" si="148"/>
        <v>624</v>
      </c>
      <c r="AU116" s="234">
        <f t="shared" si="93"/>
        <v>8261</v>
      </c>
      <c r="AV116" s="167" t="str">
        <f>Setup!I14</f>
        <v>Yes</v>
      </c>
      <c r="AW116" s="167" t="str">
        <f>Setup!J14</f>
        <v>Yes</v>
      </c>
    </row>
    <row r="117" spans="1:49" ht="15" customHeight="1" x14ac:dyDescent="0.3">
      <c r="A117" s="167">
        <f>Setup!A14</f>
        <v>12</v>
      </c>
      <c r="B117" s="230">
        <f>Setup!B14</f>
        <v>46249</v>
      </c>
      <c r="C117" s="167" t="str">
        <f>Setup!C14</f>
        <v>Saturday</v>
      </c>
      <c r="D117" s="167" t="str">
        <f>Setup!D14</f>
        <v>One Knoxville SC</v>
      </c>
      <c r="E117" s="231">
        <f>Setup!E14</f>
        <v>0.79166666666666696</v>
      </c>
      <c r="F117" s="167" t="str">
        <f>Setup!F14</f>
        <v>B</v>
      </c>
      <c r="G117" s="167" t="s">
        <v>117</v>
      </c>
      <c r="H117" s="167" t="str">
        <f>Setup!H14</f>
        <v>Yes</v>
      </c>
      <c r="I117" s="232">
        <f>IF(IFERROR(INDEX(Overrides!$F$49:$L$288,MATCH($A117&amp;$G117,Overrides!$C$49:$C$288,0),1),"")&lt;&gt;"",IFERROR(INDEX(Overrides!$F$49:$L$288,MATCH($A117&amp;$G117,Overrides!$C$49:$C$288,0),1),""),IF(IFERROR(INDEX(Overrides!$D$6:$J$45,MATCH($F117&amp;$G117,Overrides!$C$6:$C$45,0),1),"")&lt;&gt;"",IFERROR(INDEX(Overrides!$D$6:$J$45,MATCH($F117&amp;$G117,Overrides!$C$6:$C$45,0),1),""),MROUND(VLOOKUP("P1+",Setup!$A$30:$B$36,2,FALSE())*VLOOKUP($G117,Setup!$A$40:$B$48,2,FALSE())*VLOOKUP($F117,Setup!$A$52:$B$55,2,FALSE()),0.5)))</f>
        <v>65</v>
      </c>
      <c r="J117" s="232">
        <f>IF(IFERROR(INDEX(Overrides!$F$49:$L$288,MATCH($A117&amp;$G117,Overrides!$C$49:$C$288,0),2),"")&lt;&gt;"",IFERROR(INDEX(Overrides!$F$49:$L$288,MATCH($A117&amp;$G117,Overrides!$C$49:$C$288,0),2),""),IF(IFERROR(INDEX(Overrides!$D$6:$J$45,MATCH($F117&amp;$G117,Overrides!$C$6:$C$45,0),2),"")&lt;&gt;"",IFERROR(INDEX(Overrides!$D$6:$J$45,MATCH($F117&amp;$G117,Overrides!$C$6:$C$45,0),2),""),MROUND(VLOOKUP("P1",Setup!$A$30:$B$36,2,FALSE())*VLOOKUP($G117,Setup!$A$40:$B$48,2,FALSE())*VLOOKUP($F117,Setup!$A$52:$B$55,2,FALSE()),0.5)))</f>
        <v>55</v>
      </c>
      <c r="K117" s="232">
        <f>IF(IFERROR(INDEX(Overrides!$F$49:$L$288,MATCH($A117&amp;$G117,Overrides!$C$49:$C$288,0),3),"")&lt;&gt;"",IFERROR(INDEX(Overrides!$F$49:$L$288,MATCH($A117&amp;$G117,Overrides!$C$49:$C$288,0),3),""),IF(IFERROR(INDEX(Overrides!$D$6:$J$45,MATCH($F117&amp;$G117,Overrides!$C$6:$C$45,0),3),"")&lt;&gt;"",IFERROR(INDEX(Overrides!$D$6:$J$45,MATCH($F117&amp;$G117,Overrides!$C$6:$C$45,0),3),""),MROUND(VLOOKUP("P2+",Setup!$A$30:$B$36,2,FALSE())*VLOOKUP($G117,Setup!$A$40:$B$48,2,FALSE())*VLOOKUP($F117,Setup!$A$52:$B$55,2,FALSE()),0.5)))</f>
        <v>49</v>
      </c>
      <c r="L117" s="232">
        <f>IF(IFERROR(INDEX(Overrides!$F$49:$L$288,MATCH($A117&amp;$G117,Overrides!$C$49:$C$288,0),4),"")&lt;&gt;"",IFERROR(INDEX(Overrides!$F$49:$L$288,MATCH($A117&amp;$G117,Overrides!$C$49:$C$288,0),4),""),IF(IFERROR(INDEX(Overrides!$D$6:$J$45,MATCH($F117&amp;$G117,Overrides!$C$6:$C$45,0),4),"")&lt;&gt;"",IFERROR(INDEX(Overrides!$D$6:$J$45,MATCH($F117&amp;$G117,Overrides!$C$6:$C$45,0),4),""),MROUND(VLOOKUP("P2",Setup!$A$30:$B$36,2,FALSE())*VLOOKUP($G117,Setup!$A$40:$B$48,2,FALSE())*VLOOKUP($F117,Setup!$A$52:$B$55,2,FALSE()),0.5)))</f>
        <v>39</v>
      </c>
      <c r="M117" s="232">
        <f>IF(IFERROR(INDEX(Overrides!$F$49:$L$288,MATCH($A117&amp;$G117,Overrides!$C$49:$C$288,0),5),"")&lt;&gt;"",IFERROR(INDEX(Overrides!$F$49:$L$288,MATCH($A117&amp;$G117,Overrides!$C$49:$C$288,0),5),""),IF(IFERROR(INDEX(Overrides!$D$6:$J$45,MATCH($F117&amp;$G117,Overrides!$C$6:$C$45,0),5),"")&lt;&gt;"",IFERROR(INDEX(Overrides!$D$6:$J$45,MATCH($F117&amp;$G117,Overrides!$C$6:$C$45,0),5),""),MROUND(VLOOKUP("P3",Setup!$A$30:$B$36,2,FALSE())*VLOOKUP($G117,Setup!$A$40:$B$48,2,FALSE())*VLOOKUP($F117,Setup!$A$52:$B$55,2,FALSE()),0.5)))</f>
        <v>23</v>
      </c>
      <c r="N117" s="232">
        <f>IF(IFERROR(INDEX(Overrides!$F$49:$L$288,MATCH($A117&amp;$G117,Overrides!$C$49:$C$288,0),6),"")&lt;&gt;"",IFERROR(INDEX(Overrides!$F$49:$L$288,MATCH($A117&amp;$G117,Overrides!$C$49:$C$288,0),6),""),IF(IFERROR(INDEX(Overrides!$D$6:$J$45,MATCH($F117&amp;$G117,Overrides!$C$6:$C$45,0),6),"")&lt;&gt;"",IFERROR(INDEX(Overrides!$D$6:$J$45,MATCH($F117&amp;$G117,Overrides!$C$6:$C$45,0),6),""),MROUND(VLOOKUP("P4",Setup!$A$30:$B$36,2,FALSE())*VLOOKUP($G117,Setup!$A$40:$B$48,2,FALSE())*VLOOKUP($F117,Setup!$A$52:$B$55,2,FALSE()),0.5)))</f>
        <v>15</v>
      </c>
      <c r="O117" s="232">
        <f>IF(IFERROR(INDEX(Overrides!$F$49:$L$288,MATCH($A117&amp;$G117,Overrides!$C$49:$C$288,0),7),"")&lt;&gt;"",IFERROR(INDEX(Overrides!$F$49:$L$288,MATCH($A117&amp;$G117,Overrides!$C$49:$C$288,0),7),""),IF(IFERROR(INDEX(Overrides!$D$6:$J$45,MATCH($F117&amp;$G117,Overrides!$C$6:$C$45,0),7),"")&lt;&gt;"",IFERROR(INDEX(Overrides!$D$6:$J$45,MATCH($F117&amp;$G117,Overrides!$C$6:$C$45,0),7),""),MROUND(VLOOKUP("P5",Setup!$A$30:$B$36,2,FALSE())*VLOOKUP($G117,Setup!$A$40:$B$48,2,FALSE())*VLOOKUP($F117,Setup!$A$52:$B$55,2,FALSE()),0.5)))</f>
        <v>12</v>
      </c>
      <c r="P117" s="233">
        <f>SUMIFS(Inventory!$F$2:$F$38,Inventory!$I$2:$I$38,"P1+",Inventory!$E$2:$E$38,"&lt;&gt;West")+IF(UPPER($H117)="YES",SUMIFS(Inventory!$F$2:$F$38,Inventory!$I$2:$I$38,"P1+",Inventory!$E$2:$E$38,"West"),0)</f>
        <v>68</v>
      </c>
      <c r="Q117" s="233">
        <f>SUMIFS(Inventory!$F$2:$F$38,Inventory!$I$2:$I$38,"P1",Inventory!$E$2:$E$38,"&lt;&gt;West")+IF(UPPER($H117)="YES",SUMIFS(Inventory!$F$2:$F$38,Inventory!$I$2:$I$38,"P1",Inventory!$E$2:$E$38,"West"),0)</f>
        <v>422</v>
      </c>
      <c r="R117" s="233">
        <f>SUMIFS(Inventory!$F$2:$F$38,Inventory!$I$2:$I$38,"P2+",Inventory!$E$2:$E$38,"&lt;&gt;West")+IF(UPPER($H117)="YES",SUMIFS(Inventory!$F$2:$F$38,Inventory!$I$2:$I$38,"P2+",Inventory!$E$2:$E$38,"West"),0)</f>
        <v>70</v>
      </c>
      <c r="S117" s="233">
        <f>SUMIFS(Inventory!$F$2:$F$38,Inventory!$I$2:$I$38,"P2",Inventory!$E$2:$E$38,"&lt;&gt;West")+IF(UPPER($H117)="YES",SUMIFS(Inventory!$F$2:$F$38,Inventory!$I$2:$I$38,"P2",Inventory!$E$2:$E$38,"West"),0)</f>
        <v>658</v>
      </c>
      <c r="T117" s="233">
        <f>SUMIFS(Inventory!$F$2:$F$38,Inventory!$I$2:$I$38,"P3",Inventory!$E$2:$E$38,"&lt;&gt;West")+IF(UPPER($H117)="YES",SUMIFS(Inventory!$F$2:$F$38,Inventory!$I$2:$I$38,"P3",Inventory!$E$2:$E$38,"West"),0)</f>
        <v>1120</v>
      </c>
      <c r="U117" s="233">
        <f>SUMIFS(Inventory!$F$2:$F$38,Inventory!$I$2:$I$38,"P4",Inventory!$E$2:$E$38,"&lt;&gt;West")+IF(UPPER($H117)="YES",SUMIFS(Inventory!$F$2:$F$38,Inventory!$I$2:$I$38,"P4",Inventory!$E$2:$E$38,"West"),0)</f>
        <v>746</v>
      </c>
      <c r="V117" s="233">
        <f>SUMIFS(Inventory!$F$2:$F$38,Inventory!$I$2:$I$38,"P5",Inventory!$E$2:$E$38,"&lt;&gt;West")+IF(UPPER($H117)="YES",SUMIFS(Inventory!$F$2:$F$38,Inventory!$I$2:$I$38,"P5",Inventory!$E$2:$E$38,"West"),0)</f>
        <v>922</v>
      </c>
      <c r="W117" s="233">
        <f t="shared" si="141"/>
        <v>4006</v>
      </c>
      <c r="X117" s="233">
        <f>IF(IFERROR(INDEX(Overrides!$F$292:$L$531,MATCH($A117&amp;$G117,Overrides!$C$292:$C$531,0),1),"")&lt;&gt;"",IFERROR(INDEX(Overrides!$F$292:$L$531,MATCH($A117&amp;$G117,Overrides!$C$292:$C$531,0),1),""),ROUND(P117*Setup!B$74*VLOOKUP($F117,Setup!$A$52:$C$55,3,FALSE()),0))</f>
        <v>0</v>
      </c>
      <c r="Y117" s="233">
        <f>IF(IFERROR(INDEX(Overrides!$F$292:$L$531,MATCH($A117&amp;$G117,Overrides!$C$292:$C$531,0),2),"")&lt;&gt;"",IFERROR(INDEX(Overrides!$F$292:$L$531,MATCH($A117&amp;$G117,Overrides!$C$292:$C$531,0),2),""),ROUND(Q117*Setup!C$74*VLOOKUP($F117,Setup!$A$52:$C$55,3,FALSE()),0))</f>
        <v>0</v>
      </c>
      <c r="Z117" s="233">
        <f>IF(IFERROR(INDEX(Overrides!$F$292:$L$531,MATCH($A117&amp;$G117,Overrides!$C$292:$C$531,0),3),"")&lt;&gt;"",IFERROR(INDEX(Overrides!$F$292:$L$531,MATCH($A117&amp;$G117,Overrides!$C$292:$C$531,0),3),""),ROUND(R117*Setup!D$74*VLOOKUP($F117,Setup!$A$52:$C$55,3,FALSE()),0))</f>
        <v>0</v>
      </c>
      <c r="AA117" s="233">
        <f>IF(IFERROR(INDEX(Overrides!$F$292:$L$531,MATCH($A117&amp;$G117,Overrides!$C$292:$C$531,0),4),"")&lt;&gt;"",IFERROR(INDEX(Overrides!$F$292:$L$531,MATCH($A117&amp;$G117,Overrides!$C$292:$C$531,0),4),""),ROUND(S117*Setup!E$74*VLOOKUP($F117,Setup!$A$52:$C$55,3,FALSE()),0))</f>
        <v>0</v>
      </c>
      <c r="AB117" s="233">
        <f>IF(IFERROR(INDEX(Overrides!$F$292:$L$531,MATCH($A117&amp;$G117,Overrides!$C$292:$C$531,0),5),"")&lt;&gt;"",IFERROR(INDEX(Overrides!$F$292:$L$531,MATCH($A117&amp;$G117,Overrides!$C$292:$C$531,0),5),""),ROUND(T117*Setup!F$74*VLOOKUP($F117,Setup!$A$52:$C$55,3,FALSE()),0))</f>
        <v>0</v>
      </c>
      <c r="AC117" s="233">
        <f>IF(IFERROR(INDEX(Overrides!$F$292:$L$531,MATCH($A117&amp;$G117,Overrides!$C$292:$C$531,0),6),"")&lt;&gt;"",IFERROR(INDEX(Overrides!$F$292:$L$531,MATCH($A117&amp;$G117,Overrides!$C$292:$C$531,0),6),""),ROUND(U117*Setup!G$74*VLOOKUP($F117,Setup!$A$52:$C$55,3,FALSE()),0))</f>
        <v>0</v>
      </c>
      <c r="AD117" s="233">
        <f>IF(IFERROR(INDEX(Overrides!$F$292:$L$531,MATCH($A117&amp;$G117,Overrides!$C$292:$C$531,0),7),"")&lt;&gt;"",IFERROR(INDEX(Overrides!$F$292:$L$531,MATCH($A117&amp;$G117,Overrides!$C$292:$C$531,0),7),""),ROUND(V117*Setup!H$74*VLOOKUP($F117,Setup!$A$52:$C$55,3,FALSE()),0))</f>
        <v>0</v>
      </c>
      <c r="AE117" s="233">
        <f t="shared" si="84"/>
        <v>0</v>
      </c>
      <c r="AF117" s="233">
        <f t="shared" si="85"/>
        <v>68</v>
      </c>
      <c r="AG117" s="233">
        <f t="shared" si="86"/>
        <v>422</v>
      </c>
      <c r="AH117" s="233">
        <f t="shared" si="87"/>
        <v>70</v>
      </c>
      <c r="AI117" s="233">
        <f t="shared" si="88"/>
        <v>658</v>
      </c>
      <c r="AJ117" s="233">
        <f t="shared" si="89"/>
        <v>1120</v>
      </c>
      <c r="AK117" s="233">
        <f t="shared" si="90"/>
        <v>746</v>
      </c>
      <c r="AL117" s="233">
        <f t="shared" si="91"/>
        <v>922</v>
      </c>
      <c r="AM117" s="233">
        <f t="shared" si="92"/>
        <v>3084</v>
      </c>
      <c r="AN117" s="234">
        <f t="shared" si="142"/>
        <v>0</v>
      </c>
      <c r="AO117" s="234">
        <f t="shared" si="143"/>
        <v>0</v>
      </c>
      <c r="AP117" s="234">
        <f t="shared" si="144"/>
        <v>0</v>
      </c>
      <c r="AQ117" s="234">
        <f t="shared" si="145"/>
        <v>0</v>
      </c>
      <c r="AR117" s="234">
        <f t="shared" si="146"/>
        <v>0</v>
      </c>
      <c r="AS117" s="234">
        <f t="shared" si="147"/>
        <v>0</v>
      </c>
      <c r="AT117" s="234">
        <f t="shared" si="148"/>
        <v>0</v>
      </c>
      <c r="AU117" s="234">
        <f t="shared" si="93"/>
        <v>0</v>
      </c>
      <c r="AV117" s="167" t="str">
        <f>Setup!I14</f>
        <v>Yes</v>
      </c>
      <c r="AW117" s="167" t="str">
        <f>Setup!J14</f>
        <v>Yes</v>
      </c>
    </row>
    <row r="118" spans="1:49" ht="15" customHeight="1" x14ac:dyDescent="0.3">
      <c r="A118" s="167">
        <f>Setup!A14</f>
        <v>12</v>
      </c>
      <c r="B118" s="230">
        <f>Setup!B14</f>
        <v>46249</v>
      </c>
      <c r="C118" s="167" t="str">
        <f>Setup!C14</f>
        <v>Saturday</v>
      </c>
      <c r="D118" s="167" t="str">
        <f>Setup!D14</f>
        <v>One Knoxville SC</v>
      </c>
      <c r="E118" s="231">
        <f>Setup!E14</f>
        <v>0.79166666666666696</v>
      </c>
      <c r="F118" s="167" t="str">
        <f>Setup!F14</f>
        <v>B</v>
      </c>
      <c r="G118" s="167" t="s">
        <v>119</v>
      </c>
      <c r="H118" s="167" t="str">
        <f>Setup!H14</f>
        <v>Yes</v>
      </c>
      <c r="I118" s="232">
        <f>IF(IFERROR(INDEX(Overrides!$F$49:$L$288,MATCH($A118&amp;$G118,Overrides!$C$49:$C$288,0),1),"")&lt;&gt;"",IFERROR(INDEX(Overrides!$F$49:$L$288,MATCH($A118&amp;$G118,Overrides!$C$49:$C$288,0),1),""),IF(IFERROR(INDEX(Overrides!$D$6:$J$45,MATCH($F118&amp;$G118,Overrides!$C$6:$C$45,0),1),"")&lt;&gt;"",IFERROR(INDEX(Overrides!$D$6:$J$45,MATCH($F118&amp;$G118,Overrides!$C$6:$C$45,0),1),""),MROUND(VLOOKUP("P1+",Setup!$A$30:$B$36,2,FALSE())*VLOOKUP($G118,Setup!$A$40:$B$48,2,FALSE())*VLOOKUP($F118,Setup!$A$52:$B$55,2,FALSE()),0.5)))</f>
        <v>0</v>
      </c>
      <c r="J118" s="232">
        <f>IF(IFERROR(INDEX(Overrides!$F$49:$L$288,MATCH($A118&amp;$G118,Overrides!$C$49:$C$288,0),2),"")&lt;&gt;"",IFERROR(INDEX(Overrides!$F$49:$L$288,MATCH($A118&amp;$G118,Overrides!$C$49:$C$288,0),2),""),IF(IFERROR(INDEX(Overrides!$D$6:$J$45,MATCH($F118&amp;$G118,Overrides!$C$6:$C$45,0),2),"")&lt;&gt;"",IFERROR(INDEX(Overrides!$D$6:$J$45,MATCH($F118&amp;$G118,Overrides!$C$6:$C$45,0),2),""),MROUND(VLOOKUP("P1",Setup!$A$30:$B$36,2,FALSE())*VLOOKUP($G118,Setup!$A$40:$B$48,2,FALSE())*VLOOKUP($F118,Setup!$A$52:$B$55,2,FALSE()),0.5)))</f>
        <v>0</v>
      </c>
      <c r="K118" s="232">
        <f>IF(IFERROR(INDEX(Overrides!$F$49:$L$288,MATCH($A118&amp;$G118,Overrides!$C$49:$C$288,0),3),"")&lt;&gt;"",IFERROR(INDEX(Overrides!$F$49:$L$288,MATCH($A118&amp;$G118,Overrides!$C$49:$C$288,0),3),""),IF(IFERROR(INDEX(Overrides!$D$6:$J$45,MATCH($F118&amp;$G118,Overrides!$C$6:$C$45,0),3),"")&lt;&gt;"",IFERROR(INDEX(Overrides!$D$6:$J$45,MATCH($F118&amp;$G118,Overrides!$C$6:$C$45,0),3),""),MROUND(VLOOKUP("P2+",Setup!$A$30:$B$36,2,FALSE())*VLOOKUP($G118,Setup!$A$40:$B$48,2,FALSE())*VLOOKUP($F118,Setup!$A$52:$B$55,2,FALSE()),0.5)))</f>
        <v>0</v>
      </c>
      <c r="L118" s="232">
        <f>IF(IFERROR(INDEX(Overrides!$F$49:$L$288,MATCH($A118&amp;$G118,Overrides!$C$49:$C$288,0),4),"")&lt;&gt;"",IFERROR(INDEX(Overrides!$F$49:$L$288,MATCH($A118&amp;$G118,Overrides!$C$49:$C$288,0),4),""),IF(IFERROR(INDEX(Overrides!$D$6:$J$45,MATCH($F118&amp;$G118,Overrides!$C$6:$C$45,0),4),"")&lt;&gt;"",IFERROR(INDEX(Overrides!$D$6:$J$45,MATCH($F118&amp;$G118,Overrides!$C$6:$C$45,0),4),""),MROUND(VLOOKUP("P2",Setup!$A$30:$B$36,2,FALSE())*VLOOKUP($G118,Setup!$A$40:$B$48,2,FALSE())*VLOOKUP($F118,Setup!$A$52:$B$55,2,FALSE()),0.5)))</f>
        <v>0</v>
      </c>
      <c r="M118" s="232">
        <f>IF(IFERROR(INDEX(Overrides!$F$49:$L$288,MATCH($A118&amp;$G118,Overrides!$C$49:$C$288,0),5),"")&lt;&gt;"",IFERROR(INDEX(Overrides!$F$49:$L$288,MATCH($A118&amp;$G118,Overrides!$C$49:$C$288,0),5),""),IF(IFERROR(INDEX(Overrides!$D$6:$J$45,MATCH($F118&amp;$G118,Overrides!$C$6:$C$45,0),5),"")&lt;&gt;"",IFERROR(INDEX(Overrides!$D$6:$J$45,MATCH($F118&amp;$G118,Overrides!$C$6:$C$45,0),5),""),MROUND(VLOOKUP("P3",Setup!$A$30:$B$36,2,FALSE())*VLOOKUP($G118,Setup!$A$40:$B$48,2,FALSE())*VLOOKUP($F118,Setup!$A$52:$B$55,2,FALSE()),0.5)))</f>
        <v>0</v>
      </c>
      <c r="N118" s="232">
        <f>IF(IFERROR(INDEX(Overrides!$F$49:$L$288,MATCH($A118&amp;$G118,Overrides!$C$49:$C$288,0),6),"")&lt;&gt;"",IFERROR(INDEX(Overrides!$F$49:$L$288,MATCH($A118&amp;$G118,Overrides!$C$49:$C$288,0),6),""),IF(IFERROR(INDEX(Overrides!$D$6:$J$45,MATCH($F118&amp;$G118,Overrides!$C$6:$C$45,0),6),"")&lt;&gt;"",IFERROR(INDEX(Overrides!$D$6:$J$45,MATCH($F118&amp;$G118,Overrides!$C$6:$C$45,0),6),""),MROUND(VLOOKUP("P4",Setup!$A$30:$B$36,2,FALSE())*VLOOKUP($G118,Setup!$A$40:$B$48,2,FALSE())*VLOOKUP($F118,Setup!$A$52:$B$55,2,FALSE()),0.5)))</f>
        <v>0</v>
      </c>
      <c r="O118" s="232">
        <f>IF(IFERROR(INDEX(Overrides!$F$49:$L$288,MATCH($A118&amp;$G118,Overrides!$C$49:$C$288,0),7),"")&lt;&gt;"",IFERROR(INDEX(Overrides!$F$49:$L$288,MATCH($A118&amp;$G118,Overrides!$C$49:$C$288,0),7),""),IF(IFERROR(INDEX(Overrides!$D$6:$J$45,MATCH($F118&amp;$G118,Overrides!$C$6:$C$45,0),7),"")&lt;&gt;"",IFERROR(INDEX(Overrides!$D$6:$J$45,MATCH($F118&amp;$G118,Overrides!$C$6:$C$45,0),7),""),MROUND(VLOOKUP("P5",Setup!$A$30:$B$36,2,FALSE())*VLOOKUP($G118,Setup!$A$40:$B$48,2,FALSE())*VLOOKUP($F118,Setup!$A$52:$B$55,2,FALSE()),0.5)))</f>
        <v>0</v>
      </c>
      <c r="P118" s="233">
        <f>SUMIFS(Inventory!$F$2:$F$38,Inventory!$I$2:$I$38,"P1+",Inventory!$E$2:$E$38,"&lt;&gt;West")+IF(UPPER($H118)="YES",SUMIFS(Inventory!$F$2:$F$38,Inventory!$I$2:$I$38,"P1+",Inventory!$E$2:$E$38,"West"),0)</f>
        <v>68</v>
      </c>
      <c r="Q118" s="233">
        <f>SUMIFS(Inventory!$F$2:$F$38,Inventory!$I$2:$I$38,"P1",Inventory!$E$2:$E$38,"&lt;&gt;West")+IF(UPPER($H118)="YES",SUMIFS(Inventory!$F$2:$F$38,Inventory!$I$2:$I$38,"P1",Inventory!$E$2:$E$38,"West"),0)</f>
        <v>422</v>
      </c>
      <c r="R118" s="233">
        <f>SUMIFS(Inventory!$F$2:$F$38,Inventory!$I$2:$I$38,"P2+",Inventory!$E$2:$E$38,"&lt;&gt;West")+IF(UPPER($H118)="YES",SUMIFS(Inventory!$F$2:$F$38,Inventory!$I$2:$I$38,"P2+",Inventory!$E$2:$E$38,"West"),0)</f>
        <v>70</v>
      </c>
      <c r="S118" s="233">
        <f>SUMIFS(Inventory!$F$2:$F$38,Inventory!$I$2:$I$38,"P2",Inventory!$E$2:$E$38,"&lt;&gt;West")+IF(UPPER($H118)="YES",SUMIFS(Inventory!$F$2:$F$38,Inventory!$I$2:$I$38,"P2",Inventory!$E$2:$E$38,"West"),0)</f>
        <v>658</v>
      </c>
      <c r="T118" s="233">
        <f>SUMIFS(Inventory!$F$2:$F$38,Inventory!$I$2:$I$38,"P3",Inventory!$E$2:$E$38,"&lt;&gt;West")+IF(UPPER($H118)="YES",SUMIFS(Inventory!$F$2:$F$38,Inventory!$I$2:$I$38,"P3",Inventory!$E$2:$E$38,"West"),0)</f>
        <v>1120</v>
      </c>
      <c r="U118" s="233">
        <f>SUMIFS(Inventory!$F$2:$F$38,Inventory!$I$2:$I$38,"P4",Inventory!$E$2:$E$38,"&lt;&gt;West")+IF(UPPER($H118)="YES",SUMIFS(Inventory!$F$2:$F$38,Inventory!$I$2:$I$38,"P4",Inventory!$E$2:$E$38,"West"),0)</f>
        <v>746</v>
      </c>
      <c r="V118" s="233">
        <f>SUMIFS(Inventory!$F$2:$F$38,Inventory!$I$2:$I$38,"P5",Inventory!$E$2:$E$38,"&lt;&gt;West")+IF(UPPER($H118)="YES",SUMIFS(Inventory!$F$2:$F$38,Inventory!$I$2:$I$38,"P5",Inventory!$E$2:$E$38,"West"),0)</f>
        <v>922</v>
      </c>
      <c r="W118" s="233">
        <f t="shared" si="141"/>
        <v>4006</v>
      </c>
      <c r="X118" s="233">
        <f>IF(IFERROR(INDEX(Overrides!$F$292:$L$531,MATCH($A118&amp;$G118,Overrides!$C$292:$C$531,0),1),"")&lt;&gt;"",IFERROR(INDEX(Overrides!$F$292:$L$531,MATCH($A118&amp;$G118,Overrides!$C$292:$C$531,0),1),""),ROUND(P118*Setup!B$75*VLOOKUP($F118,Setup!$A$52:$C$55,3,FALSE()),0))</f>
        <v>0</v>
      </c>
      <c r="Y118" s="233">
        <f>IF(IFERROR(INDEX(Overrides!$F$292:$L$531,MATCH($A118&amp;$G118,Overrides!$C$292:$C$531,0),2),"")&lt;&gt;"",IFERROR(INDEX(Overrides!$F$292:$L$531,MATCH($A118&amp;$G118,Overrides!$C$292:$C$531,0),2),""),ROUND(Q118*Setup!C$75*VLOOKUP($F118,Setup!$A$52:$C$55,3,FALSE()),0))</f>
        <v>0</v>
      </c>
      <c r="Z118" s="233">
        <f>IF(IFERROR(INDEX(Overrides!$F$292:$L$531,MATCH($A118&amp;$G118,Overrides!$C$292:$C$531,0),3),"")&lt;&gt;"",IFERROR(INDEX(Overrides!$F$292:$L$531,MATCH($A118&amp;$G118,Overrides!$C$292:$C$531,0),3),""),ROUND(R118*Setup!D$75*VLOOKUP($F118,Setup!$A$52:$C$55,3,FALSE()),0))</f>
        <v>0</v>
      </c>
      <c r="AA118" s="233">
        <f>IF(IFERROR(INDEX(Overrides!$F$292:$L$531,MATCH($A118&amp;$G118,Overrides!$C$292:$C$531,0),4),"")&lt;&gt;"",IFERROR(INDEX(Overrides!$F$292:$L$531,MATCH($A118&amp;$G118,Overrides!$C$292:$C$531,0),4),""),ROUND(S118*Setup!E$75*VLOOKUP($F118,Setup!$A$52:$C$55,3,FALSE()),0))</f>
        <v>0</v>
      </c>
      <c r="AB118" s="233">
        <f>IF(IFERROR(INDEX(Overrides!$F$292:$L$531,MATCH($A118&amp;$G118,Overrides!$C$292:$C$531,0),5),"")&lt;&gt;"",IFERROR(INDEX(Overrides!$F$292:$L$531,MATCH($A118&amp;$G118,Overrides!$C$292:$C$531,0),5),""),ROUND(T118*Setup!F$75*VLOOKUP($F118,Setup!$A$52:$C$55,3,FALSE()),0))</f>
        <v>0</v>
      </c>
      <c r="AC118" s="233">
        <f>IF(IFERROR(INDEX(Overrides!$F$292:$L$531,MATCH($A118&amp;$G118,Overrides!$C$292:$C$531,0),6),"")&lt;&gt;"",IFERROR(INDEX(Overrides!$F$292:$L$531,MATCH($A118&amp;$G118,Overrides!$C$292:$C$531,0),6),""),ROUND(U118*Setup!G$75*VLOOKUP($F118,Setup!$A$52:$C$55,3,FALSE()),0))</f>
        <v>0</v>
      </c>
      <c r="AD118" s="233">
        <f>IF(IFERROR(INDEX(Overrides!$F$292:$L$531,MATCH($A118&amp;$G118,Overrides!$C$292:$C$531,0),7),"")&lt;&gt;"",IFERROR(INDEX(Overrides!$F$292:$L$531,MATCH($A118&amp;$G118,Overrides!$C$292:$C$531,0),7),""),ROUND(V118*Setup!H$75*VLOOKUP($F118,Setup!$A$52:$C$55,3,FALSE()),0))</f>
        <v>0</v>
      </c>
      <c r="AE118" s="233">
        <f t="shared" si="84"/>
        <v>0</v>
      </c>
      <c r="AF118" s="233">
        <f t="shared" si="85"/>
        <v>68</v>
      </c>
      <c r="AG118" s="233">
        <f t="shared" si="86"/>
        <v>422</v>
      </c>
      <c r="AH118" s="233">
        <f t="shared" si="87"/>
        <v>70</v>
      </c>
      <c r="AI118" s="233">
        <f t="shared" si="88"/>
        <v>658</v>
      </c>
      <c r="AJ118" s="233">
        <f t="shared" si="89"/>
        <v>1120</v>
      </c>
      <c r="AK118" s="233">
        <f t="shared" si="90"/>
        <v>746</v>
      </c>
      <c r="AL118" s="233">
        <f t="shared" si="91"/>
        <v>922</v>
      </c>
      <c r="AM118" s="233">
        <f t="shared" si="92"/>
        <v>3084</v>
      </c>
      <c r="AN118" s="234">
        <f t="shared" si="142"/>
        <v>0</v>
      </c>
      <c r="AO118" s="234">
        <f t="shared" si="143"/>
        <v>0</v>
      </c>
      <c r="AP118" s="234">
        <f t="shared" si="144"/>
        <v>0</v>
      </c>
      <c r="AQ118" s="234">
        <f t="shared" si="145"/>
        <v>0</v>
      </c>
      <c r="AR118" s="234">
        <f t="shared" si="146"/>
        <v>0</v>
      </c>
      <c r="AS118" s="234">
        <f t="shared" si="147"/>
        <v>0</v>
      </c>
      <c r="AT118" s="234">
        <f t="shared" si="148"/>
        <v>0</v>
      </c>
      <c r="AU118" s="234">
        <f t="shared" si="93"/>
        <v>0</v>
      </c>
      <c r="AV118" s="167" t="str">
        <f>Setup!I14</f>
        <v>Yes</v>
      </c>
      <c r="AW118" s="167" t="str">
        <f>Setup!J14</f>
        <v>Yes</v>
      </c>
    </row>
    <row r="119" spans="1:49" ht="15" customHeight="1" x14ac:dyDescent="0.3">
      <c r="A119" s="167">
        <f>Setup!A14</f>
        <v>12</v>
      </c>
      <c r="B119" s="230">
        <f>Setup!B14</f>
        <v>46249</v>
      </c>
      <c r="C119" s="167" t="str">
        <f>Setup!C14</f>
        <v>Saturday</v>
      </c>
      <c r="D119" s="167" t="str">
        <f>Setup!D14</f>
        <v>One Knoxville SC</v>
      </c>
      <c r="E119" s="231">
        <f>Setup!E14</f>
        <v>0.79166666666666696</v>
      </c>
      <c r="F119" s="167" t="str">
        <f>Setup!F14</f>
        <v>B</v>
      </c>
      <c r="G119" s="167" t="s">
        <v>121</v>
      </c>
      <c r="H119" s="167" t="str">
        <f>Setup!H14</f>
        <v>Yes</v>
      </c>
      <c r="I119" s="232">
        <f>IF(IFERROR(INDEX(Overrides!$F$49:$L$288,MATCH($A119&amp;$G119,Overrides!$C$49:$C$288,0),1),"")&lt;&gt;"",IFERROR(INDEX(Overrides!$F$49:$L$288,MATCH($A119&amp;$G119,Overrides!$C$49:$C$288,0),1),""),IF(IFERROR(INDEX(Overrides!$D$6:$J$45,MATCH($F119&amp;$G119,Overrides!$C$6:$C$45,0),1),"")&lt;&gt;"",IFERROR(INDEX(Overrides!$D$6:$J$45,MATCH($F119&amp;$G119,Overrides!$C$6:$C$45,0),1),""),MROUND(VLOOKUP("P1+",Setup!$A$30:$B$36,2,FALSE())*VLOOKUP($G119,Setup!$A$40:$B$48,2,FALSE())*VLOOKUP($F119,Setup!$A$52:$B$55,2,FALSE()),0.5)))</f>
        <v>0</v>
      </c>
      <c r="J119" s="232">
        <f>IF(IFERROR(INDEX(Overrides!$F$49:$L$288,MATCH($A119&amp;$G119,Overrides!$C$49:$C$288,0),2),"")&lt;&gt;"",IFERROR(INDEX(Overrides!$F$49:$L$288,MATCH($A119&amp;$G119,Overrides!$C$49:$C$288,0),2),""),IF(IFERROR(INDEX(Overrides!$D$6:$J$45,MATCH($F119&amp;$G119,Overrides!$C$6:$C$45,0),2),"")&lt;&gt;"",IFERROR(INDEX(Overrides!$D$6:$J$45,MATCH($F119&amp;$G119,Overrides!$C$6:$C$45,0),2),""),MROUND(VLOOKUP("P1",Setup!$A$30:$B$36,2,FALSE())*VLOOKUP($G119,Setup!$A$40:$B$48,2,FALSE())*VLOOKUP($F119,Setup!$A$52:$B$55,2,FALSE()),0.5)))</f>
        <v>0</v>
      </c>
      <c r="K119" s="232">
        <f>IF(IFERROR(INDEX(Overrides!$F$49:$L$288,MATCH($A119&amp;$G119,Overrides!$C$49:$C$288,0),3),"")&lt;&gt;"",IFERROR(INDEX(Overrides!$F$49:$L$288,MATCH($A119&amp;$G119,Overrides!$C$49:$C$288,0),3),""),IF(IFERROR(INDEX(Overrides!$D$6:$J$45,MATCH($F119&amp;$G119,Overrides!$C$6:$C$45,0),3),"")&lt;&gt;"",IFERROR(INDEX(Overrides!$D$6:$J$45,MATCH($F119&amp;$G119,Overrides!$C$6:$C$45,0),3),""),MROUND(VLOOKUP("P2+",Setup!$A$30:$B$36,2,FALSE())*VLOOKUP($G119,Setup!$A$40:$B$48,2,FALSE())*VLOOKUP($F119,Setup!$A$52:$B$55,2,FALSE()),0.5)))</f>
        <v>0</v>
      </c>
      <c r="L119" s="232">
        <f>IF(IFERROR(INDEX(Overrides!$F$49:$L$288,MATCH($A119&amp;$G119,Overrides!$C$49:$C$288,0),4),"")&lt;&gt;"",IFERROR(INDEX(Overrides!$F$49:$L$288,MATCH($A119&amp;$G119,Overrides!$C$49:$C$288,0),4),""),IF(IFERROR(INDEX(Overrides!$D$6:$J$45,MATCH($F119&amp;$G119,Overrides!$C$6:$C$45,0),4),"")&lt;&gt;"",IFERROR(INDEX(Overrides!$D$6:$J$45,MATCH($F119&amp;$G119,Overrides!$C$6:$C$45,0),4),""),MROUND(VLOOKUP("P2",Setup!$A$30:$B$36,2,FALSE())*VLOOKUP($G119,Setup!$A$40:$B$48,2,FALSE())*VLOOKUP($F119,Setup!$A$52:$B$55,2,FALSE()),0.5)))</f>
        <v>0</v>
      </c>
      <c r="M119" s="232">
        <f>IF(IFERROR(INDEX(Overrides!$F$49:$L$288,MATCH($A119&amp;$G119,Overrides!$C$49:$C$288,0),5),"")&lt;&gt;"",IFERROR(INDEX(Overrides!$F$49:$L$288,MATCH($A119&amp;$G119,Overrides!$C$49:$C$288,0),5),""),IF(IFERROR(INDEX(Overrides!$D$6:$J$45,MATCH($F119&amp;$G119,Overrides!$C$6:$C$45,0),5),"")&lt;&gt;"",IFERROR(INDEX(Overrides!$D$6:$J$45,MATCH($F119&amp;$G119,Overrides!$C$6:$C$45,0),5),""),MROUND(VLOOKUP("P3",Setup!$A$30:$B$36,2,FALSE())*VLOOKUP($G119,Setup!$A$40:$B$48,2,FALSE())*VLOOKUP($F119,Setup!$A$52:$B$55,2,FALSE()),0.5)))</f>
        <v>0</v>
      </c>
      <c r="N119" s="232">
        <f>IF(IFERROR(INDEX(Overrides!$F$49:$L$288,MATCH($A119&amp;$G119,Overrides!$C$49:$C$288,0),6),"")&lt;&gt;"",IFERROR(INDEX(Overrides!$F$49:$L$288,MATCH($A119&amp;$G119,Overrides!$C$49:$C$288,0),6),""),IF(IFERROR(INDEX(Overrides!$D$6:$J$45,MATCH($F119&amp;$G119,Overrides!$C$6:$C$45,0),6),"")&lt;&gt;"",IFERROR(INDEX(Overrides!$D$6:$J$45,MATCH($F119&amp;$G119,Overrides!$C$6:$C$45,0),6),""),MROUND(VLOOKUP("P4",Setup!$A$30:$B$36,2,FALSE())*VLOOKUP($G119,Setup!$A$40:$B$48,2,FALSE())*VLOOKUP($F119,Setup!$A$52:$B$55,2,FALSE()),0.5)))</f>
        <v>0</v>
      </c>
      <c r="O119" s="232">
        <f>IF(IFERROR(INDEX(Overrides!$F$49:$L$288,MATCH($A119&amp;$G119,Overrides!$C$49:$C$288,0),7),"")&lt;&gt;"",IFERROR(INDEX(Overrides!$F$49:$L$288,MATCH($A119&amp;$G119,Overrides!$C$49:$C$288,0),7),""),IF(IFERROR(INDEX(Overrides!$D$6:$J$45,MATCH($F119&amp;$G119,Overrides!$C$6:$C$45,0),7),"")&lt;&gt;"",IFERROR(INDEX(Overrides!$D$6:$J$45,MATCH($F119&amp;$G119,Overrides!$C$6:$C$45,0),7),""),MROUND(VLOOKUP("P5",Setup!$A$30:$B$36,2,FALSE())*VLOOKUP($G119,Setup!$A$40:$B$48,2,FALSE())*VLOOKUP($F119,Setup!$A$52:$B$55,2,FALSE()),0.5)))</f>
        <v>0</v>
      </c>
      <c r="P119" s="233">
        <f>SUMIFS(Inventory!$F$2:$F$38,Inventory!$I$2:$I$38,"P1+",Inventory!$E$2:$E$38,"&lt;&gt;West")+IF(UPPER($H119)="YES",SUMIFS(Inventory!$F$2:$F$38,Inventory!$I$2:$I$38,"P1+",Inventory!$E$2:$E$38,"West"),0)</f>
        <v>68</v>
      </c>
      <c r="Q119" s="233">
        <f>SUMIFS(Inventory!$F$2:$F$38,Inventory!$I$2:$I$38,"P1",Inventory!$E$2:$E$38,"&lt;&gt;West")+IF(UPPER($H119)="YES",SUMIFS(Inventory!$F$2:$F$38,Inventory!$I$2:$I$38,"P1",Inventory!$E$2:$E$38,"West"),0)</f>
        <v>422</v>
      </c>
      <c r="R119" s="233">
        <f>SUMIFS(Inventory!$F$2:$F$38,Inventory!$I$2:$I$38,"P2+",Inventory!$E$2:$E$38,"&lt;&gt;West")+IF(UPPER($H119)="YES",SUMIFS(Inventory!$F$2:$F$38,Inventory!$I$2:$I$38,"P2+",Inventory!$E$2:$E$38,"West"),0)</f>
        <v>70</v>
      </c>
      <c r="S119" s="233">
        <f>SUMIFS(Inventory!$F$2:$F$38,Inventory!$I$2:$I$38,"P2",Inventory!$E$2:$E$38,"&lt;&gt;West")+IF(UPPER($H119)="YES",SUMIFS(Inventory!$F$2:$F$38,Inventory!$I$2:$I$38,"P2",Inventory!$E$2:$E$38,"West"),0)</f>
        <v>658</v>
      </c>
      <c r="T119" s="233">
        <f>SUMIFS(Inventory!$F$2:$F$38,Inventory!$I$2:$I$38,"P3",Inventory!$E$2:$E$38,"&lt;&gt;West")+IF(UPPER($H119)="YES",SUMIFS(Inventory!$F$2:$F$38,Inventory!$I$2:$I$38,"P3",Inventory!$E$2:$E$38,"West"),0)</f>
        <v>1120</v>
      </c>
      <c r="U119" s="233">
        <f>SUMIFS(Inventory!$F$2:$F$38,Inventory!$I$2:$I$38,"P4",Inventory!$E$2:$E$38,"&lt;&gt;West")+IF(UPPER($H119)="YES",SUMIFS(Inventory!$F$2:$F$38,Inventory!$I$2:$I$38,"P4",Inventory!$E$2:$E$38,"West"),0)</f>
        <v>746</v>
      </c>
      <c r="V119" s="233">
        <f>SUMIFS(Inventory!$F$2:$F$38,Inventory!$I$2:$I$38,"P5",Inventory!$E$2:$E$38,"&lt;&gt;West")+IF(UPPER($H119)="YES",SUMIFS(Inventory!$F$2:$F$38,Inventory!$I$2:$I$38,"P5",Inventory!$E$2:$E$38,"West"),0)</f>
        <v>922</v>
      </c>
      <c r="W119" s="233">
        <f t="shared" si="141"/>
        <v>4006</v>
      </c>
      <c r="X119" s="233">
        <f>IF(IFERROR(INDEX(Overrides!$F$292:$L$531,MATCH($A119&amp;$G119,Overrides!$C$292:$C$531,0),1),"")&lt;&gt;"",IFERROR(INDEX(Overrides!$F$292:$L$531,MATCH($A119&amp;$G119,Overrides!$C$292:$C$531,0),1),""),ROUND(P119*Setup!B$76*VLOOKUP($F119,Setup!$A$52:$C$55,3,FALSE()),0))</f>
        <v>0</v>
      </c>
      <c r="Y119" s="233">
        <f>IF(IFERROR(INDEX(Overrides!$F$292:$L$531,MATCH($A119&amp;$G119,Overrides!$C$292:$C$531,0),2),"")&lt;&gt;"",IFERROR(INDEX(Overrides!$F$292:$L$531,MATCH($A119&amp;$G119,Overrides!$C$292:$C$531,0),2),""),ROUND(Q119*Setup!C$76*VLOOKUP($F119,Setup!$A$52:$C$55,3,FALSE()),0))</f>
        <v>0</v>
      </c>
      <c r="Z119" s="233">
        <f>IF(IFERROR(INDEX(Overrides!$F$292:$L$531,MATCH($A119&amp;$G119,Overrides!$C$292:$C$531,0),3),"")&lt;&gt;"",IFERROR(INDEX(Overrides!$F$292:$L$531,MATCH($A119&amp;$G119,Overrides!$C$292:$C$531,0),3),""),ROUND(R119*Setup!D$76*VLOOKUP($F119,Setup!$A$52:$C$55,3,FALSE()),0))</f>
        <v>0</v>
      </c>
      <c r="AA119" s="233">
        <f>IF(IFERROR(INDEX(Overrides!$F$292:$L$531,MATCH($A119&amp;$G119,Overrides!$C$292:$C$531,0),4),"")&lt;&gt;"",IFERROR(INDEX(Overrides!$F$292:$L$531,MATCH($A119&amp;$G119,Overrides!$C$292:$C$531,0),4),""),ROUND(S119*Setup!E$76*VLOOKUP($F119,Setup!$A$52:$C$55,3,FALSE()),0))</f>
        <v>0</v>
      </c>
      <c r="AB119" s="233">
        <f>IF(IFERROR(INDEX(Overrides!$F$292:$L$531,MATCH($A119&amp;$G119,Overrides!$C$292:$C$531,0),5),"")&lt;&gt;"",IFERROR(INDEX(Overrides!$F$292:$L$531,MATCH($A119&amp;$G119,Overrides!$C$292:$C$531,0),5),""),ROUND(T119*Setup!F$76*VLOOKUP($F119,Setup!$A$52:$C$55,3,FALSE()),0))</f>
        <v>0</v>
      </c>
      <c r="AC119" s="233">
        <f>IF(IFERROR(INDEX(Overrides!$F$292:$L$531,MATCH($A119&amp;$G119,Overrides!$C$292:$C$531,0),6),"")&lt;&gt;"",IFERROR(INDEX(Overrides!$F$292:$L$531,MATCH($A119&amp;$G119,Overrides!$C$292:$C$531,0),6),""),ROUND(U119*Setup!G$76*VLOOKUP($F119,Setup!$A$52:$C$55,3,FALSE()),0))</f>
        <v>0</v>
      </c>
      <c r="AD119" s="233">
        <f>IF(IFERROR(INDEX(Overrides!$F$292:$L$531,MATCH($A119&amp;$G119,Overrides!$C$292:$C$531,0),7),"")&lt;&gt;"",IFERROR(INDEX(Overrides!$F$292:$L$531,MATCH($A119&amp;$G119,Overrides!$C$292:$C$531,0),7),""),ROUND(V119*Setup!H$76*VLOOKUP($F119,Setup!$A$52:$C$55,3,FALSE()),0))</f>
        <v>0</v>
      </c>
      <c r="AE119" s="233">
        <f t="shared" si="84"/>
        <v>0</v>
      </c>
      <c r="AF119" s="233">
        <f t="shared" si="85"/>
        <v>68</v>
      </c>
      <c r="AG119" s="233">
        <f t="shared" si="86"/>
        <v>422</v>
      </c>
      <c r="AH119" s="233">
        <f t="shared" si="87"/>
        <v>70</v>
      </c>
      <c r="AI119" s="233">
        <f t="shared" si="88"/>
        <v>658</v>
      </c>
      <c r="AJ119" s="233">
        <f t="shared" si="89"/>
        <v>1120</v>
      </c>
      <c r="AK119" s="233">
        <f t="shared" si="90"/>
        <v>746</v>
      </c>
      <c r="AL119" s="233">
        <f t="shared" si="91"/>
        <v>922</v>
      </c>
      <c r="AM119" s="233">
        <f t="shared" si="92"/>
        <v>3084</v>
      </c>
      <c r="AN119" s="234">
        <f t="shared" si="142"/>
        <v>0</v>
      </c>
      <c r="AO119" s="234">
        <f t="shared" si="143"/>
        <v>0</v>
      </c>
      <c r="AP119" s="234">
        <f t="shared" si="144"/>
        <v>0</v>
      </c>
      <c r="AQ119" s="234">
        <f t="shared" si="145"/>
        <v>0</v>
      </c>
      <c r="AR119" s="234">
        <f t="shared" si="146"/>
        <v>0</v>
      </c>
      <c r="AS119" s="234">
        <f t="shared" si="147"/>
        <v>0</v>
      </c>
      <c r="AT119" s="234">
        <f t="shared" si="148"/>
        <v>0</v>
      </c>
      <c r="AU119" s="234">
        <f t="shared" si="93"/>
        <v>0</v>
      </c>
      <c r="AV119" s="167" t="str">
        <f>Setup!I14</f>
        <v>Yes</v>
      </c>
      <c r="AW119" s="167" t="str">
        <f>Setup!J14</f>
        <v>Yes</v>
      </c>
    </row>
    <row r="120" spans="1:49" ht="15" customHeight="1" x14ac:dyDescent="0.3">
      <c r="A120" s="167">
        <f>Setup!A14</f>
        <v>12</v>
      </c>
      <c r="B120" s="230">
        <f>Setup!B14</f>
        <v>46249</v>
      </c>
      <c r="C120" s="167" t="str">
        <f>Setup!C14</f>
        <v>Saturday</v>
      </c>
      <c r="D120" s="167" t="str">
        <f>Setup!D14</f>
        <v>One Knoxville SC</v>
      </c>
      <c r="E120" s="231">
        <f>Setup!E14</f>
        <v>0.79166666666666696</v>
      </c>
      <c r="F120" s="167" t="str">
        <f>Setup!F14</f>
        <v>B</v>
      </c>
      <c r="G120" s="167" t="s">
        <v>123</v>
      </c>
      <c r="H120" s="167" t="str">
        <f>Setup!H14</f>
        <v>Yes</v>
      </c>
      <c r="I120" s="232">
        <f>IF(IFERROR(INDEX(Overrides!$F$49:$L$288,MATCH($A120&amp;$G120,Overrides!$C$49:$C$288,0),1),"")&lt;&gt;"",IFERROR(INDEX(Overrides!$F$49:$L$288,MATCH($A120&amp;$G120,Overrides!$C$49:$C$288,0),1),""),IF(IFERROR(INDEX(Overrides!$D$6:$J$45,MATCH($F120&amp;$G120,Overrides!$C$6:$C$45,0),1),"")&lt;&gt;"",IFERROR(INDEX(Overrides!$D$6:$J$45,MATCH($F120&amp;$G120,Overrides!$C$6:$C$45,0),1),""),MROUND(VLOOKUP("P1+",Setup!$A$30:$B$36,2,FALSE())*VLOOKUP($G120,Setup!$A$40:$B$48,2,FALSE())*VLOOKUP($F120,Setup!$A$52:$B$55,2,FALSE()),0.5)))</f>
        <v>0</v>
      </c>
      <c r="J120" s="232">
        <f>IF(IFERROR(INDEX(Overrides!$F$49:$L$288,MATCH($A120&amp;$G120,Overrides!$C$49:$C$288,0),2),"")&lt;&gt;"",IFERROR(INDEX(Overrides!$F$49:$L$288,MATCH($A120&amp;$G120,Overrides!$C$49:$C$288,0),2),""),IF(IFERROR(INDEX(Overrides!$D$6:$J$45,MATCH($F120&amp;$G120,Overrides!$C$6:$C$45,0),2),"")&lt;&gt;"",IFERROR(INDEX(Overrides!$D$6:$J$45,MATCH($F120&amp;$G120,Overrides!$C$6:$C$45,0),2),""),MROUND(VLOOKUP("P1",Setup!$A$30:$B$36,2,FALSE())*VLOOKUP($G120,Setup!$A$40:$B$48,2,FALSE())*VLOOKUP($F120,Setup!$A$52:$B$55,2,FALSE()),0.5)))</f>
        <v>0</v>
      </c>
      <c r="K120" s="232">
        <f>IF(IFERROR(INDEX(Overrides!$F$49:$L$288,MATCH($A120&amp;$G120,Overrides!$C$49:$C$288,0),3),"")&lt;&gt;"",IFERROR(INDEX(Overrides!$F$49:$L$288,MATCH($A120&amp;$G120,Overrides!$C$49:$C$288,0),3),""),IF(IFERROR(INDEX(Overrides!$D$6:$J$45,MATCH($F120&amp;$G120,Overrides!$C$6:$C$45,0),3),"")&lt;&gt;"",IFERROR(INDEX(Overrides!$D$6:$J$45,MATCH($F120&amp;$G120,Overrides!$C$6:$C$45,0),3),""),MROUND(VLOOKUP("P2+",Setup!$A$30:$B$36,2,FALSE())*VLOOKUP($G120,Setup!$A$40:$B$48,2,FALSE())*VLOOKUP($F120,Setup!$A$52:$B$55,2,FALSE()),0.5)))</f>
        <v>0</v>
      </c>
      <c r="L120" s="232">
        <f>IF(IFERROR(INDEX(Overrides!$F$49:$L$288,MATCH($A120&amp;$G120,Overrides!$C$49:$C$288,0),4),"")&lt;&gt;"",IFERROR(INDEX(Overrides!$F$49:$L$288,MATCH($A120&amp;$G120,Overrides!$C$49:$C$288,0),4),""),IF(IFERROR(INDEX(Overrides!$D$6:$J$45,MATCH($F120&amp;$G120,Overrides!$C$6:$C$45,0),4),"")&lt;&gt;"",IFERROR(INDEX(Overrides!$D$6:$J$45,MATCH($F120&amp;$G120,Overrides!$C$6:$C$45,0),4),""),MROUND(VLOOKUP("P2",Setup!$A$30:$B$36,2,FALSE())*VLOOKUP($G120,Setup!$A$40:$B$48,2,FALSE())*VLOOKUP($F120,Setup!$A$52:$B$55,2,FALSE()),0.5)))</f>
        <v>0</v>
      </c>
      <c r="M120" s="232">
        <f>IF(IFERROR(INDEX(Overrides!$F$49:$L$288,MATCH($A120&amp;$G120,Overrides!$C$49:$C$288,0),5),"")&lt;&gt;"",IFERROR(INDEX(Overrides!$F$49:$L$288,MATCH($A120&amp;$G120,Overrides!$C$49:$C$288,0),5),""),IF(IFERROR(INDEX(Overrides!$D$6:$J$45,MATCH($F120&amp;$G120,Overrides!$C$6:$C$45,0),5),"")&lt;&gt;"",IFERROR(INDEX(Overrides!$D$6:$J$45,MATCH($F120&amp;$G120,Overrides!$C$6:$C$45,0),5),""),MROUND(VLOOKUP("P3",Setup!$A$30:$B$36,2,FALSE())*VLOOKUP($G120,Setup!$A$40:$B$48,2,FALSE())*VLOOKUP($F120,Setup!$A$52:$B$55,2,FALSE()),0.5)))</f>
        <v>0</v>
      </c>
      <c r="N120" s="232">
        <f>IF(IFERROR(INDEX(Overrides!$F$49:$L$288,MATCH($A120&amp;$G120,Overrides!$C$49:$C$288,0),6),"")&lt;&gt;"",IFERROR(INDEX(Overrides!$F$49:$L$288,MATCH($A120&amp;$G120,Overrides!$C$49:$C$288,0),6),""),IF(IFERROR(INDEX(Overrides!$D$6:$J$45,MATCH($F120&amp;$G120,Overrides!$C$6:$C$45,0),6),"")&lt;&gt;"",IFERROR(INDEX(Overrides!$D$6:$J$45,MATCH($F120&amp;$G120,Overrides!$C$6:$C$45,0),6),""),MROUND(VLOOKUP("P4",Setup!$A$30:$B$36,2,FALSE())*VLOOKUP($G120,Setup!$A$40:$B$48,2,FALSE())*VLOOKUP($F120,Setup!$A$52:$B$55,2,FALSE()),0.5)))</f>
        <v>0</v>
      </c>
      <c r="O120" s="232">
        <f>IF(IFERROR(INDEX(Overrides!$F$49:$L$288,MATCH($A120&amp;$G120,Overrides!$C$49:$C$288,0),7),"")&lt;&gt;"",IFERROR(INDEX(Overrides!$F$49:$L$288,MATCH($A120&amp;$G120,Overrides!$C$49:$C$288,0),7),""),IF(IFERROR(INDEX(Overrides!$D$6:$J$45,MATCH($F120&amp;$G120,Overrides!$C$6:$C$45,0),7),"")&lt;&gt;"",IFERROR(INDEX(Overrides!$D$6:$J$45,MATCH($F120&amp;$G120,Overrides!$C$6:$C$45,0),7),""),MROUND(VLOOKUP("P5",Setup!$A$30:$B$36,2,FALSE())*VLOOKUP($G120,Setup!$A$40:$B$48,2,FALSE())*VLOOKUP($F120,Setup!$A$52:$B$55,2,FALSE()),0.5)))</f>
        <v>0</v>
      </c>
      <c r="P120" s="233">
        <f>SUMIFS(Inventory!$F$2:$F$38,Inventory!$I$2:$I$38,"P1+",Inventory!$E$2:$E$38,"&lt;&gt;West")+IF(UPPER($H120)="YES",SUMIFS(Inventory!$F$2:$F$38,Inventory!$I$2:$I$38,"P1+",Inventory!$E$2:$E$38,"West"),0)</f>
        <v>68</v>
      </c>
      <c r="Q120" s="233">
        <f>SUMIFS(Inventory!$F$2:$F$38,Inventory!$I$2:$I$38,"P1",Inventory!$E$2:$E$38,"&lt;&gt;West")+IF(UPPER($H120)="YES",SUMIFS(Inventory!$F$2:$F$38,Inventory!$I$2:$I$38,"P1",Inventory!$E$2:$E$38,"West"),0)</f>
        <v>422</v>
      </c>
      <c r="R120" s="233">
        <f>SUMIFS(Inventory!$F$2:$F$38,Inventory!$I$2:$I$38,"P2+",Inventory!$E$2:$E$38,"&lt;&gt;West")+IF(UPPER($H120)="YES",SUMIFS(Inventory!$F$2:$F$38,Inventory!$I$2:$I$38,"P2+",Inventory!$E$2:$E$38,"West"),0)</f>
        <v>70</v>
      </c>
      <c r="S120" s="233">
        <f>SUMIFS(Inventory!$F$2:$F$38,Inventory!$I$2:$I$38,"P2",Inventory!$E$2:$E$38,"&lt;&gt;West")+IF(UPPER($H120)="YES",SUMIFS(Inventory!$F$2:$F$38,Inventory!$I$2:$I$38,"P2",Inventory!$E$2:$E$38,"West"),0)</f>
        <v>658</v>
      </c>
      <c r="T120" s="233">
        <f>SUMIFS(Inventory!$F$2:$F$38,Inventory!$I$2:$I$38,"P3",Inventory!$E$2:$E$38,"&lt;&gt;West")+IF(UPPER($H120)="YES",SUMIFS(Inventory!$F$2:$F$38,Inventory!$I$2:$I$38,"P3",Inventory!$E$2:$E$38,"West"),0)</f>
        <v>1120</v>
      </c>
      <c r="U120" s="233">
        <f>SUMIFS(Inventory!$F$2:$F$38,Inventory!$I$2:$I$38,"P4",Inventory!$E$2:$E$38,"&lt;&gt;West")+IF(UPPER($H120)="YES",SUMIFS(Inventory!$F$2:$F$38,Inventory!$I$2:$I$38,"P4",Inventory!$E$2:$E$38,"West"),0)</f>
        <v>746</v>
      </c>
      <c r="V120" s="233">
        <f>SUMIFS(Inventory!$F$2:$F$38,Inventory!$I$2:$I$38,"P5",Inventory!$E$2:$E$38,"&lt;&gt;West")+IF(UPPER($H120)="YES",SUMIFS(Inventory!$F$2:$F$38,Inventory!$I$2:$I$38,"P5",Inventory!$E$2:$E$38,"West"),0)</f>
        <v>922</v>
      </c>
      <c r="W120" s="233">
        <f t="shared" si="141"/>
        <v>4006</v>
      </c>
      <c r="X120" s="233">
        <f>IF(IFERROR(INDEX(Overrides!$F$292:$L$531,MATCH($A120&amp;$G120,Overrides!$C$292:$C$531,0),1),"")&lt;&gt;"",IFERROR(INDEX(Overrides!$F$292:$L$531,MATCH($A120&amp;$G120,Overrides!$C$292:$C$531,0),1),""),ROUND(P120*Setup!B$77*VLOOKUP($F120,Setup!$A$52:$C$55,3,FALSE()),0))</f>
        <v>0</v>
      </c>
      <c r="Y120" s="233">
        <f>IF(IFERROR(INDEX(Overrides!$F$292:$L$531,MATCH($A120&amp;$G120,Overrides!$C$292:$C$531,0),2),"")&lt;&gt;"",IFERROR(INDEX(Overrides!$F$292:$L$531,MATCH($A120&amp;$G120,Overrides!$C$292:$C$531,0),2),""),ROUND(Q120*Setup!C$77*VLOOKUP($F120,Setup!$A$52:$C$55,3,FALSE()),0))</f>
        <v>0</v>
      </c>
      <c r="Z120" s="233">
        <f>IF(IFERROR(INDEX(Overrides!$F$292:$L$531,MATCH($A120&amp;$G120,Overrides!$C$292:$C$531,0),3),"")&lt;&gt;"",IFERROR(INDEX(Overrides!$F$292:$L$531,MATCH($A120&amp;$G120,Overrides!$C$292:$C$531,0),3),""),ROUND(R120*Setup!D$77*VLOOKUP($F120,Setup!$A$52:$C$55,3,FALSE()),0))</f>
        <v>0</v>
      </c>
      <c r="AA120" s="233">
        <f>IF(IFERROR(INDEX(Overrides!$F$292:$L$531,MATCH($A120&amp;$G120,Overrides!$C$292:$C$531,0),4),"")&lt;&gt;"",IFERROR(INDEX(Overrides!$F$292:$L$531,MATCH($A120&amp;$G120,Overrides!$C$292:$C$531,0),4),""),ROUND(S120*Setup!E$77*VLOOKUP($F120,Setup!$A$52:$C$55,3,FALSE()),0))</f>
        <v>0</v>
      </c>
      <c r="AB120" s="233">
        <f>IF(IFERROR(INDEX(Overrides!$F$292:$L$531,MATCH($A120&amp;$G120,Overrides!$C$292:$C$531,0),5),"")&lt;&gt;"",IFERROR(INDEX(Overrides!$F$292:$L$531,MATCH($A120&amp;$G120,Overrides!$C$292:$C$531,0),5),""),ROUND(T120*Setup!F$77*VLOOKUP($F120,Setup!$A$52:$C$55,3,FALSE()),0))</f>
        <v>0</v>
      </c>
      <c r="AC120" s="233">
        <f>IF(IFERROR(INDEX(Overrides!$F$292:$L$531,MATCH($A120&amp;$G120,Overrides!$C$292:$C$531,0),6),"")&lt;&gt;"",IFERROR(INDEX(Overrides!$F$292:$L$531,MATCH($A120&amp;$G120,Overrides!$C$292:$C$531,0),6),""),ROUND(U120*Setup!G$77*VLOOKUP($F120,Setup!$A$52:$C$55,3,FALSE()),0))</f>
        <v>0</v>
      </c>
      <c r="AD120" s="233">
        <f>IF(IFERROR(INDEX(Overrides!$F$292:$L$531,MATCH($A120&amp;$G120,Overrides!$C$292:$C$531,0),7),"")&lt;&gt;"",IFERROR(INDEX(Overrides!$F$292:$L$531,MATCH($A120&amp;$G120,Overrides!$C$292:$C$531,0),7),""),ROUND(V120*Setup!H$77*VLOOKUP($F120,Setup!$A$52:$C$55,3,FALSE()),0))</f>
        <v>0</v>
      </c>
      <c r="AE120" s="233">
        <f t="shared" si="84"/>
        <v>0</v>
      </c>
      <c r="AF120" s="233">
        <f t="shared" si="85"/>
        <v>68</v>
      </c>
      <c r="AG120" s="233">
        <f t="shared" si="86"/>
        <v>422</v>
      </c>
      <c r="AH120" s="233">
        <f t="shared" si="87"/>
        <v>70</v>
      </c>
      <c r="AI120" s="233">
        <f t="shared" si="88"/>
        <v>658</v>
      </c>
      <c r="AJ120" s="233">
        <f t="shared" si="89"/>
        <v>1120</v>
      </c>
      <c r="AK120" s="233">
        <f t="shared" si="90"/>
        <v>746</v>
      </c>
      <c r="AL120" s="233">
        <f t="shared" si="91"/>
        <v>922</v>
      </c>
      <c r="AM120" s="233">
        <f t="shared" si="92"/>
        <v>3084</v>
      </c>
      <c r="AN120" s="234">
        <f t="shared" si="142"/>
        <v>0</v>
      </c>
      <c r="AO120" s="234">
        <f t="shared" si="143"/>
        <v>0</v>
      </c>
      <c r="AP120" s="234">
        <f t="shared" si="144"/>
        <v>0</v>
      </c>
      <c r="AQ120" s="234">
        <f t="shared" si="145"/>
        <v>0</v>
      </c>
      <c r="AR120" s="234">
        <f t="shared" si="146"/>
        <v>0</v>
      </c>
      <c r="AS120" s="234">
        <f t="shared" si="147"/>
        <v>0</v>
      </c>
      <c r="AT120" s="234">
        <f t="shared" si="148"/>
        <v>0</v>
      </c>
      <c r="AU120" s="234">
        <f t="shared" si="93"/>
        <v>0</v>
      </c>
      <c r="AV120" s="167" t="str">
        <f>Setup!I14</f>
        <v>Yes</v>
      </c>
      <c r="AW120" s="167" t="str">
        <f>Setup!J14</f>
        <v>Yes</v>
      </c>
    </row>
    <row r="121" spans="1:49" ht="15" customHeight="1" x14ac:dyDescent="0.3">
      <c r="A121" s="167">
        <f>Setup!A14</f>
        <v>12</v>
      </c>
      <c r="B121" s="230">
        <f>Setup!B14</f>
        <v>46249</v>
      </c>
      <c r="C121" s="167" t="str">
        <f>Setup!C14</f>
        <v>Saturday</v>
      </c>
      <c r="D121" s="167" t="str">
        <f>Setup!D14</f>
        <v>One Knoxville SC</v>
      </c>
      <c r="E121" s="231">
        <f>Setup!E14</f>
        <v>0.79166666666666696</v>
      </c>
      <c r="F121" s="167" t="str">
        <f>Setup!F14</f>
        <v>B</v>
      </c>
      <c r="G121" s="167" t="s">
        <v>125</v>
      </c>
      <c r="H121" s="167" t="str">
        <f>Setup!H14</f>
        <v>Yes</v>
      </c>
      <c r="I121" s="232">
        <f>IF(IFERROR(INDEX(Overrides!$F$49:$L$288,MATCH($A121&amp;$G121,Overrides!$C$49:$C$288,0),1),"")&lt;&gt;"",IFERROR(INDEX(Overrides!$F$49:$L$288,MATCH($A121&amp;$G121,Overrides!$C$49:$C$288,0),1),""),IF(IFERROR(INDEX(Overrides!$D$6:$J$45,MATCH($F121&amp;$G121,Overrides!$C$6:$C$45,0),1),"")&lt;&gt;"",IFERROR(INDEX(Overrides!$D$6:$J$45,MATCH($F121&amp;$G121,Overrides!$C$6:$C$45,0),1),""),MROUND(VLOOKUP("P1+",Setup!$A$30:$B$36,2,FALSE())*VLOOKUP($G121,Setup!$A$40:$B$48,2,FALSE())*VLOOKUP($F121,Setup!$A$52:$B$55,2,FALSE()),0.5)))</f>
        <v>0</v>
      </c>
      <c r="J121" s="232">
        <f>IF(IFERROR(INDEX(Overrides!$F$49:$L$288,MATCH($A121&amp;$G121,Overrides!$C$49:$C$288,0),2),"")&lt;&gt;"",IFERROR(INDEX(Overrides!$F$49:$L$288,MATCH($A121&amp;$G121,Overrides!$C$49:$C$288,0),2),""),IF(IFERROR(INDEX(Overrides!$D$6:$J$45,MATCH($F121&amp;$G121,Overrides!$C$6:$C$45,0),2),"")&lt;&gt;"",IFERROR(INDEX(Overrides!$D$6:$J$45,MATCH($F121&amp;$G121,Overrides!$C$6:$C$45,0),2),""),MROUND(VLOOKUP("P1",Setup!$A$30:$B$36,2,FALSE())*VLOOKUP($G121,Setup!$A$40:$B$48,2,FALSE())*VLOOKUP($F121,Setup!$A$52:$B$55,2,FALSE()),0.5)))</f>
        <v>0</v>
      </c>
      <c r="K121" s="232">
        <f>IF(IFERROR(INDEX(Overrides!$F$49:$L$288,MATCH($A121&amp;$G121,Overrides!$C$49:$C$288,0),3),"")&lt;&gt;"",IFERROR(INDEX(Overrides!$F$49:$L$288,MATCH($A121&amp;$G121,Overrides!$C$49:$C$288,0),3),""),IF(IFERROR(INDEX(Overrides!$D$6:$J$45,MATCH($F121&amp;$G121,Overrides!$C$6:$C$45,0),3),"")&lt;&gt;"",IFERROR(INDEX(Overrides!$D$6:$J$45,MATCH($F121&amp;$G121,Overrides!$C$6:$C$45,0),3),""),MROUND(VLOOKUP("P2+",Setup!$A$30:$B$36,2,FALSE())*VLOOKUP($G121,Setup!$A$40:$B$48,2,FALSE())*VLOOKUP($F121,Setup!$A$52:$B$55,2,FALSE()),0.5)))</f>
        <v>0</v>
      </c>
      <c r="L121" s="232">
        <f>IF(IFERROR(INDEX(Overrides!$F$49:$L$288,MATCH($A121&amp;$G121,Overrides!$C$49:$C$288,0),4),"")&lt;&gt;"",IFERROR(INDEX(Overrides!$F$49:$L$288,MATCH($A121&amp;$G121,Overrides!$C$49:$C$288,0),4),""),IF(IFERROR(INDEX(Overrides!$D$6:$J$45,MATCH($F121&amp;$G121,Overrides!$C$6:$C$45,0),4),"")&lt;&gt;"",IFERROR(INDEX(Overrides!$D$6:$J$45,MATCH($F121&amp;$G121,Overrides!$C$6:$C$45,0),4),""),MROUND(VLOOKUP("P2",Setup!$A$30:$B$36,2,FALSE())*VLOOKUP($G121,Setup!$A$40:$B$48,2,FALSE())*VLOOKUP($F121,Setup!$A$52:$B$55,2,FALSE()),0.5)))</f>
        <v>0</v>
      </c>
      <c r="M121" s="232">
        <f>IF(IFERROR(INDEX(Overrides!$F$49:$L$288,MATCH($A121&amp;$G121,Overrides!$C$49:$C$288,0),5),"")&lt;&gt;"",IFERROR(INDEX(Overrides!$F$49:$L$288,MATCH($A121&amp;$G121,Overrides!$C$49:$C$288,0),5),""),IF(IFERROR(INDEX(Overrides!$D$6:$J$45,MATCH($F121&amp;$G121,Overrides!$C$6:$C$45,0),5),"")&lt;&gt;"",IFERROR(INDEX(Overrides!$D$6:$J$45,MATCH($F121&amp;$G121,Overrides!$C$6:$C$45,0),5),""),MROUND(VLOOKUP("P3",Setup!$A$30:$B$36,2,FALSE())*VLOOKUP($G121,Setup!$A$40:$B$48,2,FALSE())*VLOOKUP($F121,Setup!$A$52:$B$55,2,FALSE()),0.5)))</f>
        <v>0</v>
      </c>
      <c r="N121" s="232">
        <f>IF(IFERROR(INDEX(Overrides!$F$49:$L$288,MATCH($A121&amp;$G121,Overrides!$C$49:$C$288,0),6),"")&lt;&gt;"",IFERROR(INDEX(Overrides!$F$49:$L$288,MATCH($A121&amp;$G121,Overrides!$C$49:$C$288,0),6),""),IF(IFERROR(INDEX(Overrides!$D$6:$J$45,MATCH($F121&amp;$G121,Overrides!$C$6:$C$45,0),6),"")&lt;&gt;"",IFERROR(INDEX(Overrides!$D$6:$J$45,MATCH($F121&amp;$G121,Overrides!$C$6:$C$45,0),6),""),MROUND(VLOOKUP("P4",Setup!$A$30:$B$36,2,FALSE())*VLOOKUP($G121,Setup!$A$40:$B$48,2,FALSE())*VLOOKUP($F121,Setup!$A$52:$B$55,2,FALSE()),0.5)))</f>
        <v>0</v>
      </c>
      <c r="O121" s="232">
        <f>IF(IFERROR(INDEX(Overrides!$F$49:$L$288,MATCH($A121&amp;$G121,Overrides!$C$49:$C$288,0),7),"")&lt;&gt;"",IFERROR(INDEX(Overrides!$F$49:$L$288,MATCH($A121&amp;$G121,Overrides!$C$49:$C$288,0),7),""),IF(IFERROR(INDEX(Overrides!$D$6:$J$45,MATCH($F121&amp;$G121,Overrides!$C$6:$C$45,0),7),"")&lt;&gt;"",IFERROR(INDEX(Overrides!$D$6:$J$45,MATCH($F121&amp;$G121,Overrides!$C$6:$C$45,0),7),""),MROUND(VLOOKUP("P5",Setup!$A$30:$B$36,2,FALSE())*VLOOKUP($G121,Setup!$A$40:$B$48,2,FALSE())*VLOOKUP($F121,Setup!$A$52:$B$55,2,FALSE()),0.5)))</f>
        <v>0</v>
      </c>
      <c r="P121" s="233">
        <f>SUMIFS(Inventory!$F$2:$F$38,Inventory!$I$2:$I$38,"P1+",Inventory!$E$2:$E$38,"&lt;&gt;West")+IF(UPPER($H121)="YES",SUMIFS(Inventory!$F$2:$F$38,Inventory!$I$2:$I$38,"P1+",Inventory!$E$2:$E$38,"West"),0)</f>
        <v>68</v>
      </c>
      <c r="Q121" s="233">
        <f>SUMIFS(Inventory!$F$2:$F$38,Inventory!$I$2:$I$38,"P1",Inventory!$E$2:$E$38,"&lt;&gt;West")+IF(UPPER($H121)="YES",SUMIFS(Inventory!$F$2:$F$38,Inventory!$I$2:$I$38,"P1",Inventory!$E$2:$E$38,"West"),0)</f>
        <v>422</v>
      </c>
      <c r="R121" s="233">
        <f>SUMIFS(Inventory!$F$2:$F$38,Inventory!$I$2:$I$38,"P2+",Inventory!$E$2:$E$38,"&lt;&gt;West")+IF(UPPER($H121)="YES",SUMIFS(Inventory!$F$2:$F$38,Inventory!$I$2:$I$38,"P2+",Inventory!$E$2:$E$38,"West"),0)</f>
        <v>70</v>
      </c>
      <c r="S121" s="233">
        <f>SUMIFS(Inventory!$F$2:$F$38,Inventory!$I$2:$I$38,"P2",Inventory!$E$2:$E$38,"&lt;&gt;West")+IF(UPPER($H121)="YES",SUMIFS(Inventory!$F$2:$F$38,Inventory!$I$2:$I$38,"P2",Inventory!$E$2:$E$38,"West"),0)</f>
        <v>658</v>
      </c>
      <c r="T121" s="233">
        <f>SUMIFS(Inventory!$F$2:$F$38,Inventory!$I$2:$I$38,"P3",Inventory!$E$2:$E$38,"&lt;&gt;West")+IF(UPPER($H121)="YES",SUMIFS(Inventory!$F$2:$F$38,Inventory!$I$2:$I$38,"P3",Inventory!$E$2:$E$38,"West"),0)</f>
        <v>1120</v>
      </c>
      <c r="U121" s="233">
        <f>SUMIFS(Inventory!$F$2:$F$38,Inventory!$I$2:$I$38,"P4",Inventory!$E$2:$E$38,"&lt;&gt;West")+IF(UPPER($H121)="YES",SUMIFS(Inventory!$F$2:$F$38,Inventory!$I$2:$I$38,"P4",Inventory!$E$2:$E$38,"West"),0)</f>
        <v>746</v>
      </c>
      <c r="V121" s="233">
        <f>SUMIFS(Inventory!$F$2:$F$38,Inventory!$I$2:$I$38,"P5",Inventory!$E$2:$E$38,"&lt;&gt;West")+IF(UPPER($H121)="YES",SUMIFS(Inventory!$F$2:$F$38,Inventory!$I$2:$I$38,"P5",Inventory!$E$2:$E$38,"West"),0)</f>
        <v>922</v>
      </c>
      <c r="W121" s="233">
        <f t="shared" si="141"/>
        <v>4006</v>
      </c>
      <c r="X121" s="233">
        <f>IF(IFERROR(INDEX(Overrides!$F$292:$L$531,MATCH($A121&amp;$G121,Overrides!$C$292:$C$531,0),1),"")&lt;&gt;"",IFERROR(INDEX(Overrides!$F$292:$L$531,MATCH($A121&amp;$G121,Overrides!$C$292:$C$531,0),1),""),ROUND(P121*Setup!B$78*VLOOKUP($F121,Setup!$A$52:$C$55,3,FALSE()),0))</f>
        <v>0</v>
      </c>
      <c r="Y121" s="233">
        <f>IF(IFERROR(INDEX(Overrides!$F$292:$L$531,MATCH($A121&amp;$G121,Overrides!$C$292:$C$531,0),2),"")&lt;&gt;"",IFERROR(INDEX(Overrides!$F$292:$L$531,MATCH($A121&amp;$G121,Overrides!$C$292:$C$531,0),2),""),ROUND(Q121*Setup!C$78*VLOOKUP($F121,Setup!$A$52:$C$55,3,FALSE()),0))</f>
        <v>0</v>
      </c>
      <c r="Z121" s="233">
        <f>IF(IFERROR(INDEX(Overrides!$F$292:$L$531,MATCH($A121&amp;$G121,Overrides!$C$292:$C$531,0),3),"")&lt;&gt;"",IFERROR(INDEX(Overrides!$F$292:$L$531,MATCH($A121&amp;$G121,Overrides!$C$292:$C$531,0),3),""),ROUND(R121*Setup!D$78*VLOOKUP($F121,Setup!$A$52:$C$55,3,FALSE()),0))</f>
        <v>0</v>
      </c>
      <c r="AA121" s="233">
        <f>IF(IFERROR(INDEX(Overrides!$F$292:$L$531,MATCH($A121&amp;$G121,Overrides!$C$292:$C$531,0),4),"")&lt;&gt;"",IFERROR(INDEX(Overrides!$F$292:$L$531,MATCH($A121&amp;$G121,Overrides!$C$292:$C$531,0),4),""),ROUND(S121*Setup!E$78*VLOOKUP($F121,Setup!$A$52:$C$55,3,FALSE()),0))</f>
        <v>0</v>
      </c>
      <c r="AB121" s="233">
        <f>IF(IFERROR(INDEX(Overrides!$F$292:$L$531,MATCH($A121&amp;$G121,Overrides!$C$292:$C$531,0),5),"")&lt;&gt;"",IFERROR(INDEX(Overrides!$F$292:$L$531,MATCH($A121&amp;$G121,Overrides!$C$292:$C$531,0),5),""),ROUND(T121*Setup!F$78*VLOOKUP($F121,Setup!$A$52:$C$55,3,FALSE()),0))</f>
        <v>0</v>
      </c>
      <c r="AC121" s="233">
        <f>IF(IFERROR(INDEX(Overrides!$F$292:$L$531,MATCH($A121&amp;$G121,Overrides!$C$292:$C$531,0),6),"")&lt;&gt;"",IFERROR(INDEX(Overrides!$F$292:$L$531,MATCH($A121&amp;$G121,Overrides!$C$292:$C$531,0),6),""),ROUND(U121*Setup!G$78*VLOOKUP($F121,Setup!$A$52:$C$55,3,FALSE()),0))</f>
        <v>0</v>
      </c>
      <c r="AD121" s="233">
        <f>IF(IFERROR(INDEX(Overrides!$F$292:$L$531,MATCH($A121&amp;$G121,Overrides!$C$292:$C$531,0),7),"")&lt;&gt;"",IFERROR(INDEX(Overrides!$F$292:$L$531,MATCH($A121&amp;$G121,Overrides!$C$292:$C$531,0),7),""),ROUND(V121*Setup!H$78*VLOOKUP($F121,Setup!$A$52:$C$55,3,FALSE()),0))</f>
        <v>0</v>
      </c>
      <c r="AE121" s="233">
        <f t="shared" si="84"/>
        <v>0</v>
      </c>
      <c r="AF121" s="233">
        <f t="shared" si="85"/>
        <v>68</v>
      </c>
      <c r="AG121" s="233">
        <f t="shared" si="86"/>
        <v>422</v>
      </c>
      <c r="AH121" s="233">
        <f t="shared" si="87"/>
        <v>70</v>
      </c>
      <c r="AI121" s="233">
        <f t="shared" si="88"/>
        <v>658</v>
      </c>
      <c r="AJ121" s="233">
        <f t="shared" si="89"/>
        <v>1120</v>
      </c>
      <c r="AK121" s="233">
        <f t="shared" si="90"/>
        <v>746</v>
      </c>
      <c r="AL121" s="233">
        <f t="shared" si="91"/>
        <v>922</v>
      </c>
      <c r="AM121" s="233">
        <f t="shared" si="92"/>
        <v>3084</v>
      </c>
      <c r="AN121" s="234">
        <f t="shared" si="142"/>
        <v>0</v>
      </c>
      <c r="AO121" s="234">
        <f t="shared" si="143"/>
        <v>0</v>
      </c>
      <c r="AP121" s="234">
        <f t="shared" si="144"/>
        <v>0</v>
      </c>
      <c r="AQ121" s="234">
        <f t="shared" si="145"/>
        <v>0</v>
      </c>
      <c r="AR121" s="234">
        <f t="shared" si="146"/>
        <v>0</v>
      </c>
      <c r="AS121" s="234">
        <f t="shared" si="147"/>
        <v>0</v>
      </c>
      <c r="AT121" s="234">
        <f t="shared" si="148"/>
        <v>0</v>
      </c>
      <c r="AU121" s="234">
        <f t="shared" si="93"/>
        <v>0</v>
      </c>
      <c r="AV121" s="167" t="str">
        <f>Setup!I14</f>
        <v>Yes</v>
      </c>
      <c r="AW121" s="167" t="str">
        <f>Setup!J14</f>
        <v>Yes</v>
      </c>
    </row>
    <row r="122" spans="1:49" ht="15" customHeight="1" x14ac:dyDescent="0.3">
      <c r="A122" s="235">
        <f>Setup!A14</f>
        <v>12</v>
      </c>
      <c r="B122" s="236">
        <f>Setup!B14</f>
        <v>46249</v>
      </c>
      <c r="C122" s="235" t="str">
        <f>Setup!C14</f>
        <v>Saturday</v>
      </c>
      <c r="D122" s="235" t="str">
        <f>Setup!D14</f>
        <v>One Knoxville SC</v>
      </c>
      <c r="E122" s="237">
        <f>Setup!E14</f>
        <v>0.79166666666666696</v>
      </c>
      <c r="F122" s="235" t="str">
        <f>Setup!F14</f>
        <v>B</v>
      </c>
      <c r="G122" s="238" t="s">
        <v>151</v>
      </c>
      <c r="H122" s="235" t="str">
        <f>Setup!H14</f>
        <v>Yes</v>
      </c>
      <c r="I122" s="235" t="s">
        <v>39</v>
      </c>
      <c r="J122" s="235" t="s">
        <v>39</v>
      </c>
      <c r="K122" s="235" t="s">
        <v>39</v>
      </c>
      <c r="L122" s="235" t="s">
        <v>39</v>
      </c>
      <c r="M122" s="235" t="s">
        <v>39</v>
      </c>
      <c r="N122" s="235" t="s">
        <v>39</v>
      </c>
      <c r="O122" s="235" t="s">
        <v>39</v>
      </c>
      <c r="P122" s="239">
        <f t="shared" ref="P122:W122" si="149">P113</f>
        <v>68</v>
      </c>
      <c r="Q122" s="239">
        <f t="shared" si="149"/>
        <v>422</v>
      </c>
      <c r="R122" s="239">
        <f t="shared" si="149"/>
        <v>70</v>
      </c>
      <c r="S122" s="239">
        <f t="shared" si="149"/>
        <v>658</v>
      </c>
      <c r="T122" s="239">
        <f t="shared" si="149"/>
        <v>1120</v>
      </c>
      <c r="U122" s="239">
        <f t="shared" si="149"/>
        <v>746</v>
      </c>
      <c r="V122" s="239">
        <f t="shared" si="149"/>
        <v>922</v>
      </c>
      <c r="W122" s="239">
        <f t="shared" si="149"/>
        <v>4006</v>
      </c>
      <c r="X122" s="239">
        <f t="shared" ref="X122:AD122" si="150">SUM(X113:X121)</f>
        <v>68</v>
      </c>
      <c r="Y122" s="239">
        <f t="shared" si="150"/>
        <v>375</v>
      </c>
      <c r="Z122" s="239">
        <f t="shared" si="150"/>
        <v>70</v>
      </c>
      <c r="AA122" s="239">
        <f t="shared" si="150"/>
        <v>580</v>
      </c>
      <c r="AB122" s="239">
        <f t="shared" si="150"/>
        <v>995</v>
      </c>
      <c r="AC122" s="239">
        <f t="shared" si="150"/>
        <v>651</v>
      </c>
      <c r="AD122" s="239">
        <f t="shared" si="150"/>
        <v>811</v>
      </c>
      <c r="AE122" s="239">
        <f t="shared" si="84"/>
        <v>3550</v>
      </c>
      <c r="AF122" s="239">
        <f t="shared" si="85"/>
        <v>0</v>
      </c>
      <c r="AG122" s="239">
        <f t="shared" si="86"/>
        <v>47</v>
      </c>
      <c r="AH122" s="239">
        <f t="shared" si="87"/>
        <v>0</v>
      </c>
      <c r="AI122" s="239">
        <f t="shared" si="88"/>
        <v>78</v>
      </c>
      <c r="AJ122" s="239">
        <f t="shared" si="89"/>
        <v>125</v>
      </c>
      <c r="AK122" s="239">
        <f t="shared" si="90"/>
        <v>95</v>
      </c>
      <c r="AL122" s="239">
        <f t="shared" si="91"/>
        <v>111</v>
      </c>
      <c r="AM122" s="239">
        <f t="shared" si="92"/>
        <v>3895</v>
      </c>
      <c r="AN122" s="240">
        <f t="shared" ref="AN122:AT122" si="151">SUM(AN113:AN121)</f>
        <v>4420</v>
      </c>
      <c r="AO122" s="240">
        <f t="shared" si="151"/>
        <v>24688</v>
      </c>
      <c r="AP122" s="240">
        <f t="shared" si="151"/>
        <v>3430</v>
      </c>
      <c r="AQ122" s="240">
        <f t="shared" si="151"/>
        <v>26862</v>
      </c>
      <c r="AR122" s="240">
        <f t="shared" si="151"/>
        <v>26556</v>
      </c>
      <c r="AS122" s="240">
        <f t="shared" si="151"/>
        <v>11636</v>
      </c>
      <c r="AT122" s="240">
        <f t="shared" si="151"/>
        <v>11260</v>
      </c>
      <c r="AU122" s="240">
        <f t="shared" si="93"/>
        <v>108852</v>
      </c>
      <c r="AV122" s="235" t="str">
        <f>Setup!I14</f>
        <v>Yes</v>
      </c>
      <c r="AW122" s="235" t="str">
        <f>Setup!J14</f>
        <v>Yes</v>
      </c>
    </row>
    <row r="123" spans="1:49" ht="15" customHeight="1" x14ac:dyDescent="0.3">
      <c r="A123" s="167">
        <f>Setup!A15</f>
        <v>13</v>
      </c>
      <c r="B123" s="230">
        <f>Setup!B15</f>
        <v>46263</v>
      </c>
      <c r="C123" s="167" t="str">
        <f>Setup!C15</f>
        <v>Saturday</v>
      </c>
      <c r="D123" s="167" t="str">
        <f>Setup!D15</f>
        <v>FC Naples</v>
      </c>
      <c r="E123" s="231">
        <f>Setup!E15</f>
        <v>0.79166666666666696</v>
      </c>
      <c r="F123" s="167" t="str">
        <f>Setup!F15</f>
        <v>B</v>
      </c>
      <c r="G123" s="167" t="s">
        <v>110</v>
      </c>
      <c r="H123" s="167" t="str">
        <f>Setup!H15</f>
        <v>Yes</v>
      </c>
      <c r="I123" s="232">
        <f>IF(IFERROR(INDEX(Overrides!$F$49:$L$288,MATCH($A123&amp;$G123,Overrides!$C$49:$C$288,0),1),"")&lt;&gt;"",IFERROR(INDEX(Overrides!$F$49:$L$288,MATCH($A123&amp;$G123,Overrides!$C$49:$C$288,0),1),""),IF(IFERROR(INDEX(Overrides!$D$6:$J$45,MATCH($F123&amp;$G123,Overrides!$C$6:$C$45,0),1),"")&lt;&gt;"",IFERROR(INDEX(Overrides!$D$6:$J$45,MATCH($F123&amp;$G123,Overrides!$C$6:$C$45,0),1),""),MROUND(VLOOKUP("P1+",Setup!$A$30:$B$36,2,FALSE())*VLOOKUP($G123,Setup!$A$40:$B$48,2,FALSE()),0.5)))</f>
        <v>65</v>
      </c>
      <c r="J123" s="232">
        <f>IF(IFERROR(INDEX(Overrides!$F$49:$L$288,MATCH($A123&amp;$G123,Overrides!$C$49:$C$288,0),2),"")&lt;&gt;"",IFERROR(INDEX(Overrides!$F$49:$L$288,MATCH($A123&amp;$G123,Overrides!$C$49:$C$288,0),2),""),IF(IFERROR(INDEX(Overrides!$D$6:$J$45,MATCH($F123&amp;$G123,Overrides!$C$6:$C$45,0),2),"")&lt;&gt;"",IFERROR(INDEX(Overrides!$D$6:$J$45,MATCH($F123&amp;$G123,Overrides!$C$6:$C$45,0),2),""),MROUND(VLOOKUP("P1",Setup!$A$30:$B$36,2,FALSE())*VLOOKUP($G123,Setup!$A$40:$B$48,2,FALSE()),0.5)))</f>
        <v>55</v>
      </c>
      <c r="K123" s="232">
        <f>IF(IFERROR(INDEX(Overrides!$F$49:$L$288,MATCH($A123&amp;$G123,Overrides!$C$49:$C$288,0),3),"")&lt;&gt;"",IFERROR(INDEX(Overrides!$F$49:$L$288,MATCH($A123&amp;$G123,Overrides!$C$49:$C$288,0),3),""),IF(IFERROR(INDEX(Overrides!$D$6:$J$45,MATCH($F123&amp;$G123,Overrides!$C$6:$C$45,0),3),"")&lt;&gt;"",IFERROR(INDEX(Overrides!$D$6:$J$45,MATCH($F123&amp;$G123,Overrides!$C$6:$C$45,0),3),""),MROUND(VLOOKUP("P2+",Setup!$A$30:$B$36,2,FALSE())*VLOOKUP($G123,Setup!$A$40:$B$48,2,FALSE()),0.5)))</f>
        <v>49</v>
      </c>
      <c r="L123" s="232">
        <f>IF(IFERROR(INDEX(Overrides!$F$49:$L$288,MATCH($A123&amp;$G123,Overrides!$C$49:$C$288,0),4),"")&lt;&gt;"",IFERROR(INDEX(Overrides!$F$49:$L$288,MATCH($A123&amp;$G123,Overrides!$C$49:$C$288,0),4),""),IF(IFERROR(INDEX(Overrides!$D$6:$J$45,MATCH($F123&amp;$G123,Overrides!$C$6:$C$45,0),4),"")&lt;&gt;"",IFERROR(INDEX(Overrides!$D$6:$J$45,MATCH($F123&amp;$G123,Overrides!$C$6:$C$45,0),4),""),MROUND(VLOOKUP("P2",Setup!$A$30:$B$36,2,FALSE())*VLOOKUP($G123,Setup!$A$40:$B$48,2,FALSE()),0.5)))</f>
        <v>39</v>
      </c>
      <c r="M123" s="232">
        <f>IF(IFERROR(INDEX(Overrides!$F$49:$L$288,MATCH($A123&amp;$G123,Overrides!$C$49:$C$288,0),5),"")&lt;&gt;"",IFERROR(INDEX(Overrides!$F$49:$L$288,MATCH($A123&amp;$G123,Overrides!$C$49:$C$288,0),5),""),IF(IFERROR(INDEX(Overrides!$D$6:$J$45,MATCH($F123&amp;$G123,Overrides!$C$6:$C$45,0),5),"")&lt;&gt;"",IFERROR(INDEX(Overrides!$D$6:$J$45,MATCH($F123&amp;$G123,Overrides!$C$6:$C$45,0),5),""),MROUND(VLOOKUP("P3",Setup!$A$30:$B$36,2,FALSE())*VLOOKUP($G123,Setup!$A$40:$B$48,2,FALSE()),0.5)))</f>
        <v>23</v>
      </c>
      <c r="N123" s="232">
        <f>IF(IFERROR(INDEX(Overrides!$F$49:$L$288,MATCH($A123&amp;$G123,Overrides!$C$49:$C$288,0),6),"")&lt;&gt;"",IFERROR(INDEX(Overrides!$F$49:$L$288,MATCH($A123&amp;$G123,Overrides!$C$49:$C$288,0),6),""),IF(IFERROR(INDEX(Overrides!$D$6:$J$45,MATCH($F123&amp;$G123,Overrides!$C$6:$C$45,0),6),"")&lt;&gt;"",IFERROR(INDEX(Overrides!$D$6:$J$45,MATCH($F123&amp;$G123,Overrides!$C$6:$C$45,0),6),""),MROUND(VLOOKUP("P4",Setup!$A$30:$B$36,2,FALSE())*VLOOKUP($G123,Setup!$A$40:$B$48,2,FALSE()),0.5)))</f>
        <v>15</v>
      </c>
      <c r="O123" s="232">
        <f>IF(IFERROR(INDEX(Overrides!$F$49:$L$288,MATCH($A123&amp;$G123,Overrides!$C$49:$C$288,0),7),"")&lt;&gt;"",IFERROR(INDEX(Overrides!$F$49:$L$288,MATCH($A123&amp;$G123,Overrides!$C$49:$C$288,0),7),""),IF(IFERROR(INDEX(Overrides!$D$6:$J$45,MATCH($F123&amp;$G123,Overrides!$C$6:$C$45,0),7),"")&lt;&gt;"",IFERROR(INDEX(Overrides!$D$6:$J$45,MATCH($F123&amp;$G123,Overrides!$C$6:$C$45,0),7),""),MROUND(VLOOKUP("P5",Setup!$A$30:$B$36,2,FALSE())*VLOOKUP($G123,Setup!$A$40:$B$48,2,FALSE()),0.5)))</f>
        <v>12</v>
      </c>
      <c r="P123" s="233">
        <f>SUMIFS(Inventory!$F$2:$F$38,Inventory!$I$2:$I$38,"P1+",Inventory!$E$2:$E$38,"&lt;&gt;West")+IF(UPPER($H123)="YES",SUMIFS(Inventory!$F$2:$F$38,Inventory!$I$2:$I$38,"P1+",Inventory!$E$2:$E$38,"West"),0)</f>
        <v>68</v>
      </c>
      <c r="Q123" s="233">
        <f>SUMIFS(Inventory!$F$2:$F$38,Inventory!$I$2:$I$38,"P1",Inventory!$E$2:$E$38,"&lt;&gt;West")+IF(UPPER($H123)="YES",SUMIFS(Inventory!$F$2:$F$38,Inventory!$I$2:$I$38,"P1",Inventory!$E$2:$E$38,"West"),0)</f>
        <v>422</v>
      </c>
      <c r="R123" s="233">
        <f>SUMIFS(Inventory!$F$2:$F$38,Inventory!$I$2:$I$38,"P2+",Inventory!$E$2:$E$38,"&lt;&gt;West")+IF(UPPER($H123)="YES",SUMIFS(Inventory!$F$2:$F$38,Inventory!$I$2:$I$38,"P2+",Inventory!$E$2:$E$38,"West"),0)</f>
        <v>70</v>
      </c>
      <c r="S123" s="233">
        <f>SUMIFS(Inventory!$F$2:$F$38,Inventory!$I$2:$I$38,"P2",Inventory!$E$2:$E$38,"&lt;&gt;West")+IF(UPPER($H123)="YES",SUMIFS(Inventory!$F$2:$F$38,Inventory!$I$2:$I$38,"P2",Inventory!$E$2:$E$38,"West"),0)</f>
        <v>658</v>
      </c>
      <c r="T123" s="233">
        <f>SUMIFS(Inventory!$F$2:$F$38,Inventory!$I$2:$I$38,"P3",Inventory!$E$2:$E$38,"&lt;&gt;West")+IF(UPPER($H123)="YES",SUMIFS(Inventory!$F$2:$F$38,Inventory!$I$2:$I$38,"P3",Inventory!$E$2:$E$38,"West"),0)</f>
        <v>1120</v>
      </c>
      <c r="U123" s="233">
        <f>SUMIFS(Inventory!$F$2:$F$38,Inventory!$I$2:$I$38,"P4",Inventory!$E$2:$E$38,"&lt;&gt;West")+IF(UPPER($H123)="YES",SUMIFS(Inventory!$F$2:$F$38,Inventory!$I$2:$I$38,"P4",Inventory!$E$2:$E$38,"West"),0)</f>
        <v>746</v>
      </c>
      <c r="V123" s="233">
        <f>SUMIFS(Inventory!$F$2:$F$38,Inventory!$I$2:$I$38,"P5",Inventory!$E$2:$E$38,"&lt;&gt;West")+IF(UPPER($H123)="YES",SUMIFS(Inventory!$F$2:$F$38,Inventory!$I$2:$I$38,"P5",Inventory!$E$2:$E$38,"West"),0)</f>
        <v>922</v>
      </c>
      <c r="W123" s="233">
        <f t="shared" ref="W123:W131" si="152">SUM(P123:V123)</f>
        <v>4006</v>
      </c>
      <c r="X123" s="233">
        <f>IF(IFERROR(INDEX(Overrides!$F$292:$L$531,MATCH($A123&amp;$G123,Overrides!$C$292:$C$531,0),1),"")&lt;&gt;"",IFERROR(INDEX(Overrides!$F$292:$L$531,MATCH($A123&amp;$G123,Overrides!$C$292:$C$531,0),1),""),ROUND(P123*Setup!B$70,0))</f>
        <v>68</v>
      </c>
      <c r="Y123" s="233">
        <f>IF(IFERROR(INDEX(Overrides!$F$292:$L$531,MATCH($A123&amp;$G123,Overrides!$C$292:$C$531,0),2),"")&lt;&gt;"",IFERROR(INDEX(Overrides!$F$292:$L$531,MATCH($A123&amp;$G123,Overrides!$C$292:$C$531,0),2),""),ROUND(Q123*Setup!C$70,0))</f>
        <v>106</v>
      </c>
      <c r="Z123" s="233">
        <f>IF(IFERROR(INDEX(Overrides!$F$292:$L$531,MATCH($A123&amp;$G123,Overrides!$C$292:$C$531,0),3),"")&lt;&gt;"",IFERROR(INDEX(Overrides!$F$292:$L$531,MATCH($A123&amp;$G123,Overrides!$C$292:$C$531,0),3),""),ROUND(R123*Setup!D$70,0))</f>
        <v>70</v>
      </c>
      <c r="AA123" s="233">
        <f>IF(IFERROR(INDEX(Overrides!$F$292:$L$531,MATCH($A123&amp;$G123,Overrides!$C$292:$C$531,0),4),"")&lt;&gt;"",IFERROR(INDEX(Overrides!$F$292:$L$531,MATCH($A123&amp;$G123,Overrides!$C$292:$C$531,0),4),""),ROUND(S123*Setup!E$70,0))</f>
        <v>132</v>
      </c>
      <c r="AB123" s="233">
        <f>IF(IFERROR(INDEX(Overrides!$F$292:$L$531,MATCH($A123&amp;$G123,Overrides!$C$292:$C$531,0),5),"")&lt;&gt;"",IFERROR(INDEX(Overrides!$F$292:$L$531,MATCH($A123&amp;$G123,Overrides!$C$292:$C$531,0),5),""),ROUND(T123*Setup!F$70,0))</f>
        <v>280</v>
      </c>
      <c r="AC123" s="233">
        <f>IF(IFERROR(INDEX(Overrides!$F$292:$L$531,MATCH($A123&amp;$G123,Overrides!$C$292:$C$531,0),6),"")&lt;&gt;"",IFERROR(INDEX(Overrides!$F$292:$L$531,MATCH($A123&amp;$G123,Overrides!$C$292:$C$531,0),6),""),ROUND(U123*Setup!G$70,0))</f>
        <v>112</v>
      </c>
      <c r="AD123" s="233">
        <f>IF(IFERROR(INDEX(Overrides!$F$292:$L$531,MATCH($A123&amp;$G123,Overrides!$C$292:$C$531,0),7),"")&lt;&gt;"",IFERROR(INDEX(Overrides!$F$292:$L$531,MATCH($A123&amp;$G123,Overrides!$C$292:$C$531,0),7),""),ROUND(V123*Setup!H$70,0))</f>
        <v>184</v>
      </c>
      <c r="AE123" s="233">
        <f t="shared" si="84"/>
        <v>952</v>
      </c>
      <c r="AF123" s="233">
        <f t="shared" si="85"/>
        <v>0</v>
      </c>
      <c r="AG123" s="233">
        <f t="shared" si="86"/>
        <v>316</v>
      </c>
      <c r="AH123" s="233">
        <f t="shared" si="87"/>
        <v>0</v>
      </c>
      <c r="AI123" s="233">
        <f t="shared" si="88"/>
        <v>526</v>
      </c>
      <c r="AJ123" s="233">
        <f t="shared" si="89"/>
        <v>840</v>
      </c>
      <c r="AK123" s="233">
        <f t="shared" si="90"/>
        <v>634</v>
      </c>
      <c r="AL123" s="233">
        <f t="shared" si="91"/>
        <v>738</v>
      </c>
      <c r="AM123" s="233">
        <f t="shared" si="92"/>
        <v>3268</v>
      </c>
      <c r="AN123" s="234">
        <f t="shared" ref="AN123:AN131" si="153">I123*X123</f>
        <v>4420</v>
      </c>
      <c r="AO123" s="234">
        <f t="shared" ref="AO123:AO131" si="154">J123*Y123</f>
        <v>5830</v>
      </c>
      <c r="AP123" s="234">
        <f t="shared" ref="AP123:AP131" si="155">K123*Z123</f>
        <v>3430</v>
      </c>
      <c r="AQ123" s="234">
        <f t="shared" ref="AQ123:AQ131" si="156">L123*AA123</f>
        <v>5148</v>
      </c>
      <c r="AR123" s="234">
        <f t="shared" ref="AR123:AR131" si="157">M123*AB123</f>
        <v>6440</v>
      </c>
      <c r="AS123" s="234">
        <f t="shared" ref="AS123:AS131" si="158">N123*AC123</f>
        <v>1680</v>
      </c>
      <c r="AT123" s="234">
        <f t="shared" ref="AT123:AT131" si="159">O123*AD123</f>
        <v>2208</v>
      </c>
      <c r="AU123" s="234">
        <f t="shared" si="93"/>
        <v>29156</v>
      </c>
      <c r="AV123" s="167" t="str">
        <f>Setup!I15</f>
        <v>Yes</v>
      </c>
      <c r="AW123" s="167" t="str">
        <f>Setup!J15</f>
        <v>Yes</v>
      </c>
    </row>
    <row r="124" spans="1:49" ht="15" customHeight="1" x14ac:dyDescent="0.3">
      <c r="A124" s="167">
        <f>Setup!A15</f>
        <v>13</v>
      </c>
      <c r="B124" s="230">
        <f>Setup!B15</f>
        <v>46263</v>
      </c>
      <c r="C124" s="167" t="str">
        <f>Setup!C15</f>
        <v>Saturday</v>
      </c>
      <c r="D124" s="167" t="str">
        <f>Setup!D15</f>
        <v>FC Naples</v>
      </c>
      <c r="E124" s="231">
        <f>Setup!E15</f>
        <v>0.79166666666666696</v>
      </c>
      <c r="F124" s="167" t="str">
        <f>Setup!F15</f>
        <v>B</v>
      </c>
      <c r="G124" s="167" t="s">
        <v>47</v>
      </c>
      <c r="H124" s="167" t="str">
        <f>Setup!H15</f>
        <v>Yes</v>
      </c>
      <c r="I124" s="232">
        <f>IF(IFERROR(INDEX(Overrides!$F$49:$L$288,MATCH($A124&amp;$G124,Overrides!$C$49:$C$288,0),1),"")&lt;&gt;"",IFERROR(INDEX(Overrides!$F$49:$L$288,MATCH($A124&amp;$G124,Overrides!$C$49:$C$288,0),1),""),IF(IFERROR(INDEX(Overrides!$D$6:$J$45,MATCH($F124&amp;$G124,Overrides!$C$6:$C$45,0),1),"")&lt;&gt;"",IFERROR(INDEX(Overrides!$D$6:$J$45,MATCH($F124&amp;$G124,Overrides!$C$6:$C$45,0),1),""),MROUND(VLOOKUP("P1+",Setup!$A$30:$B$36,2,FALSE())*VLOOKUP($G124,Setup!$A$40:$B$48,2,FALSE())*VLOOKUP($F124,Setup!$A$52:$B$55,2,FALSE()),0.5)))</f>
        <v>75</v>
      </c>
      <c r="J124" s="232">
        <f>IF(IFERROR(INDEX(Overrides!$F$49:$L$288,MATCH($A124&amp;$G124,Overrides!$C$49:$C$288,0),2),"")&lt;&gt;"",IFERROR(INDEX(Overrides!$F$49:$L$288,MATCH($A124&amp;$G124,Overrides!$C$49:$C$288,0),2),""),IF(IFERROR(INDEX(Overrides!$D$6:$J$45,MATCH($F124&amp;$G124,Overrides!$C$6:$C$45,0),2),"")&lt;&gt;"",IFERROR(INDEX(Overrides!$D$6:$J$45,MATCH($F124&amp;$G124,Overrides!$C$6:$C$45,0),2),""),MROUND(VLOOKUP("P1",Setup!$A$30:$B$36,2,FALSE())*VLOOKUP($G124,Setup!$A$40:$B$48,2,FALSE())*VLOOKUP($F124,Setup!$A$52:$B$55,2,FALSE()),0.5)))</f>
        <v>63</v>
      </c>
      <c r="K124" s="232">
        <f>IF(IFERROR(INDEX(Overrides!$F$49:$L$288,MATCH($A124&amp;$G124,Overrides!$C$49:$C$288,0),3),"")&lt;&gt;"",IFERROR(INDEX(Overrides!$F$49:$L$288,MATCH($A124&amp;$G124,Overrides!$C$49:$C$288,0),3),""),IF(IFERROR(INDEX(Overrides!$D$6:$J$45,MATCH($F124&amp;$G124,Overrides!$C$6:$C$45,0),3),"")&lt;&gt;"",IFERROR(INDEX(Overrides!$D$6:$J$45,MATCH($F124&amp;$G124,Overrides!$C$6:$C$45,0),3),""),MROUND(VLOOKUP("P2+",Setup!$A$30:$B$36,2,FALSE())*VLOOKUP($G124,Setup!$A$40:$B$48,2,FALSE())*VLOOKUP($F124,Setup!$A$52:$B$55,2,FALSE()),0.5)))</f>
        <v>56.5</v>
      </c>
      <c r="L124" s="232">
        <f>IF(IFERROR(INDEX(Overrides!$F$49:$L$288,MATCH($A124&amp;$G124,Overrides!$C$49:$C$288,0),4),"")&lt;&gt;"",IFERROR(INDEX(Overrides!$F$49:$L$288,MATCH($A124&amp;$G124,Overrides!$C$49:$C$288,0),4),""),IF(IFERROR(INDEX(Overrides!$D$6:$J$45,MATCH($F124&amp;$G124,Overrides!$C$6:$C$45,0),4),"")&lt;&gt;"",IFERROR(INDEX(Overrides!$D$6:$J$45,MATCH($F124&amp;$G124,Overrides!$C$6:$C$45,0),4),""),MROUND(VLOOKUP("P2",Setup!$A$30:$B$36,2,FALSE())*VLOOKUP($G124,Setup!$A$40:$B$48,2,FALSE())*VLOOKUP($F124,Setup!$A$52:$B$55,2,FALSE()),0.5)))</f>
        <v>45</v>
      </c>
      <c r="M124" s="232">
        <f>IF(IFERROR(INDEX(Overrides!$F$49:$L$288,MATCH($A124&amp;$G124,Overrides!$C$49:$C$288,0),5),"")&lt;&gt;"",IFERROR(INDEX(Overrides!$F$49:$L$288,MATCH($A124&amp;$G124,Overrides!$C$49:$C$288,0),5),""),IF(IFERROR(INDEX(Overrides!$D$6:$J$45,MATCH($F124&amp;$G124,Overrides!$C$6:$C$45,0),5),"")&lt;&gt;"",IFERROR(INDEX(Overrides!$D$6:$J$45,MATCH($F124&amp;$G124,Overrides!$C$6:$C$45,0),5),""),MROUND(VLOOKUP("P3",Setup!$A$30:$B$36,2,FALSE())*VLOOKUP($G124,Setup!$A$40:$B$48,2,FALSE())*VLOOKUP($F124,Setup!$A$52:$B$55,2,FALSE()),0.5)))</f>
        <v>26.5</v>
      </c>
      <c r="N124" s="232">
        <f>IF(IFERROR(INDEX(Overrides!$F$49:$L$288,MATCH($A124&amp;$G124,Overrides!$C$49:$C$288,0),6),"")&lt;&gt;"",IFERROR(INDEX(Overrides!$F$49:$L$288,MATCH($A124&amp;$G124,Overrides!$C$49:$C$288,0),6),""),IF(IFERROR(INDEX(Overrides!$D$6:$J$45,MATCH($F124&amp;$G124,Overrides!$C$6:$C$45,0),6),"")&lt;&gt;"",IFERROR(INDEX(Overrides!$D$6:$J$45,MATCH($F124&amp;$G124,Overrides!$C$6:$C$45,0),6),""),MROUND(VLOOKUP("P4",Setup!$A$30:$B$36,2,FALSE())*VLOOKUP($G124,Setup!$A$40:$B$48,2,FALSE())*VLOOKUP($F124,Setup!$A$52:$B$55,2,FALSE()),0.5)))</f>
        <v>17.5</v>
      </c>
      <c r="O124" s="232">
        <f>IF(IFERROR(INDEX(Overrides!$F$49:$L$288,MATCH($A124&amp;$G124,Overrides!$C$49:$C$288,0),7),"")&lt;&gt;"",IFERROR(INDEX(Overrides!$F$49:$L$288,MATCH($A124&amp;$G124,Overrides!$C$49:$C$288,0),7),""),IF(IFERROR(INDEX(Overrides!$D$6:$J$45,MATCH($F124&amp;$G124,Overrides!$C$6:$C$45,0),7),"")&lt;&gt;"",IFERROR(INDEX(Overrides!$D$6:$J$45,MATCH($F124&amp;$G124,Overrides!$C$6:$C$45,0),7),""),MROUND(VLOOKUP("P5",Setup!$A$30:$B$36,2,FALSE())*VLOOKUP($G124,Setup!$A$40:$B$48,2,FALSE())*VLOOKUP($F124,Setup!$A$52:$B$55,2,FALSE()),0.5)))</f>
        <v>14</v>
      </c>
      <c r="P124" s="233">
        <f>SUMIFS(Inventory!$F$2:$F$38,Inventory!$I$2:$I$38,"P1+",Inventory!$E$2:$E$38,"&lt;&gt;West")+IF(UPPER($H124)="YES",SUMIFS(Inventory!$F$2:$F$38,Inventory!$I$2:$I$38,"P1+",Inventory!$E$2:$E$38,"West"),0)</f>
        <v>68</v>
      </c>
      <c r="Q124" s="233">
        <f>SUMIFS(Inventory!$F$2:$F$38,Inventory!$I$2:$I$38,"P1",Inventory!$E$2:$E$38,"&lt;&gt;West")+IF(UPPER($H124)="YES",SUMIFS(Inventory!$F$2:$F$38,Inventory!$I$2:$I$38,"P1",Inventory!$E$2:$E$38,"West"),0)</f>
        <v>422</v>
      </c>
      <c r="R124" s="233">
        <f>SUMIFS(Inventory!$F$2:$F$38,Inventory!$I$2:$I$38,"P2+",Inventory!$E$2:$E$38,"&lt;&gt;West")+IF(UPPER($H124)="YES",SUMIFS(Inventory!$F$2:$F$38,Inventory!$I$2:$I$38,"P2+",Inventory!$E$2:$E$38,"West"),0)</f>
        <v>70</v>
      </c>
      <c r="S124" s="233">
        <f>SUMIFS(Inventory!$F$2:$F$38,Inventory!$I$2:$I$38,"P2",Inventory!$E$2:$E$38,"&lt;&gt;West")+IF(UPPER($H124)="YES",SUMIFS(Inventory!$F$2:$F$38,Inventory!$I$2:$I$38,"P2",Inventory!$E$2:$E$38,"West"),0)</f>
        <v>658</v>
      </c>
      <c r="T124" s="233">
        <f>SUMIFS(Inventory!$F$2:$F$38,Inventory!$I$2:$I$38,"P3",Inventory!$E$2:$E$38,"&lt;&gt;West")+IF(UPPER($H124)="YES",SUMIFS(Inventory!$F$2:$F$38,Inventory!$I$2:$I$38,"P3",Inventory!$E$2:$E$38,"West"),0)</f>
        <v>1120</v>
      </c>
      <c r="U124" s="233">
        <f>SUMIFS(Inventory!$F$2:$F$38,Inventory!$I$2:$I$38,"P4",Inventory!$E$2:$E$38,"&lt;&gt;West")+IF(UPPER($H124)="YES",SUMIFS(Inventory!$F$2:$F$38,Inventory!$I$2:$I$38,"P4",Inventory!$E$2:$E$38,"West"),0)</f>
        <v>746</v>
      </c>
      <c r="V124" s="233">
        <f>SUMIFS(Inventory!$F$2:$F$38,Inventory!$I$2:$I$38,"P5",Inventory!$E$2:$E$38,"&lt;&gt;West")+IF(UPPER($H124)="YES",SUMIFS(Inventory!$F$2:$F$38,Inventory!$I$2:$I$38,"P5",Inventory!$E$2:$E$38,"West"),0)</f>
        <v>922</v>
      </c>
      <c r="W124" s="233">
        <f t="shared" si="152"/>
        <v>4006</v>
      </c>
      <c r="X124" s="233">
        <f>IF(IFERROR(INDEX(Overrides!$F$292:$L$531,MATCH($A124&amp;$G124,Overrides!$C$292:$C$531,0),1),"")&lt;&gt;"",IFERROR(INDEX(Overrides!$F$292:$L$531,MATCH($A124&amp;$G124,Overrides!$C$292:$C$531,0),1),""),ROUND(P124*Setup!B$71*VLOOKUP($F124,Setup!$A$52:$C$55,3,FALSE()),0))</f>
        <v>0</v>
      </c>
      <c r="Y124" s="233">
        <f>IF(IFERROR(INDEX(Overrides!$F$292:$L$531,MATCH($A124&amp;$G124,Overrides!$C$292:$C$531,0),2),"")&lt;&gt;"",IFERROR(INDEX(Overrides!$F$292:$L$531,MATCH($A124&amp;$G124,Overrides!$C$292:$C$531,0),2),""),ROUND(Q124*Setup!C$71*VLOOKUP($F124,Setup!$A$52:$C$55,3,FALSE()),0))</f>
        <v>0</v>
      </c>
      <c r="Z124" s="233">
        <f>IF(IFERROR(INDEX(Overrides!$F$292:$L$531,MATCH($A124&amp;$G124,Overrides!$C$292:$C$531,0),3),"")&lt;&gt;"",IFERROR(INDEX(Overrides!$F$292:$L$531,MATCH($A124&amp;$G124,Overrides!$C$292:$C$531,0),3),""),ROUND(R124*Setup!D$71*VLOOKUP($F124,Setup!$A$52:$C$55,3,FALSE()),0))</f>
        <v>0</v>
      </c>
      <c r="AA124" s="233">
        <f>IF(IFERROR(INDEX(Overrides!$F$292:$L$531,MATCH($A124&amp;$G124,Overrides!$C$292:$C$531,0),4),"")&lt;&gt;"",IFERROR(INDEX(Overrides!$F$292:$L$531,MATCH($A124&amp;$G124,Overrides!$C$292:$C$531,0),4),""),ROUND(S124*Setup!E$71*VLOOKUP($F124,Setup!$A$52:$C$55,3,FALSE()),0))</f>
        <v>84</v>
      </c>
      <c r="AB124" s="233">
        <f>IF(IFERROR(INDEX(Overrides!$F$292:$L$531,MATCH($A124&amp;$G124,Overrides!$C$292:$C$531,0),5),"")&lt;&gt;"",IFERROR(INDEX(Overrides!$F$292:$L$531,MATCH($A124&amp;$G124,Overrides!$C$292:$C$531,0),5),""),ROUND(T124*Setup!F$71*VLOOKUP($F124,Setup!$A$52:$C$55,3,FALSE()),0))</f>
        <v>286</v>
      </c>
      <c r="AC124" s="233">
        <f>IF(IFERROR(INDEX(Overrides!$F$292:$L$531,MATCH($A124&amp;$G124,Overrides!$C$292:$C$531,0),6),"")&lt;&gt;"",IFERROR(INDEX(Overrides!$F$292:$L$531,MATCH($A124&amp;$G124,Overrides!$C$292:$C$531,0),6),""),ROUND(U124*Setup!G$71*VLOOKUP($F124,Setup!$A$52:$C$55,3,FALSE()),0))</f>
        <v>222</v>
      </c>
      <c r="AD124" s="233">
        <f>IF(IFERROR(INDEX(Overrides!$F$292:$L$531,MATCH($A124&amp;$G124,Overrides!$C$292:$C$531,0),7),"")&lt;&gt;"",IFERROR(INDEX(Overrides!$F$292:$L$531,MATCH($A124&amp;$G124,Overrides!$C$292:$C$531,0),7),""),ROUND(V124*Setup!H$71*VLOOKUP($F124,Setup!$A$52:$C$55,3,FALSE()),0))</f>
        <v>392</v>
      </c>
      <c r="AE124" s="233">
        <f t="shared" si="84"/>
        <v>984</v>
      </c>
      <c r="AF124" s="233">
        <f t="shared" si="85"/>
        <v>68</v>
      </c>
      <c r="AG124" s="233">
        <f t="shared" si="86"/>
        <v>422</v>
      </c>
      <c r="AH124" s="233">
        <f t="shared" si="87"/>
        <v>70</v>
      </c>
      <c r="AI124" s="233">
        <f t="shared" si="88"/>
        <v>574</v>
      </c>
      <c r="AJ124" s="233">
        <f t="shared" si="89"/>
        <v>834</v>
      </c>
      <c r="AK124" s="233">
        <f t="shared" si="90"/>
        <v>524</v>
      </c>
      <c r="AL124" s="233">
        <f t="shared" si="91"/>
        <v>530</v>
      </c>
      <c r="AM124" s="233">
        <f t="shared" si="92"/>
        <v>3476</v>
      </c>
      <c r="AN124" s="234">
        <f t="shared" si="153"/>
        <v>0</v>
      </c>
      <c r="AO124" s="234">
        <f t="shared" si="154"/>
        <v>0</v>
      </c>
      <c r="AP124" s="234">
        <f t="shared" si="155"/>
        <v>0</v>
      </c>
      <c r="AQ124" s="234">
        <f t="shared" si="156"/>
        <v>3780</v>
      </c>
      <c r="AR124" s="234">
        <f t="shared" si="157"/>
        <v>7579</v>
      </c>
      <c r="AS124" s="234">
        <f t="shared" si="158"/>
        <v>3885</v>
      </c>
      <c r="AT124" s="234">
        <f t="shared" si="159"/>
        <v>5488</v>
      </c>
      <c r="AU124" s="234">
        <f t="shared" si="93"/>
        <v>20732</v>
      </c>
      <c r="AV124" s="167" t="str">
        <f>Setup!I15</f>
        <v>Yes</v>
      </c>
      <c r="AW124" s="167" t="str">
        <f>Setup!J15</f>
        <v>Yes</v>
      </c>
    </row>
    <row r="125" spans="1:49" ht="15" customHeight="1" x14ac:dyDescent="0.3">
      <c r="A125" s="167">
        <f>Setup!A15</f>
        <v>13</v>
      </c>
      <c r="B125" s="230">
        <f>Setup!B15</f>
        <v>46263</v>
      </c>
      <c r="C125" s="167" t="str">
        <f>Setup!C15</f>
        <v>Saturday</v>
      </c>
      <c r="D125" s="167" t="str">
        <f>Setup!D15</f>
        <v>FC Naples</v>
      </c>
      <c r="E125" s="231">
        <f>Setup!E15</f>
        <v>0.79166666666666696</v>
      </c>
      <c r="F125" s="167" t="str">
        <f>Setup!F15</f>
        <v>B</v>
      </c>
      <c r="G125" s="167" t="s">
        <v>113</v>
      </c>
      <c r="H125" s="167" t="str">
        <f>Setup!H15</f>
        <v>Yes</v>
      </c>
      <c r="I125" s="232">
        <f>IF(IFERROR(INDEX(Overrides!$F$49:$L$288,MATCH($A125&amp;$G125,Overrides!$C$49:$C$288,0),1),"")&lt;&gt;"",IFERROR(INDEX(Overrides!$F$49:$L$288,MATCH($A125&amp;$G125,Overrides!$C$49:$C$288,0),1),""),IF(IFERROR(INDEX(Overrides!$D$6:$J$45,MATCH($F125&amp;$G125,Overrides!$C$6:$C$45,0),1),"")&lt;&gt;"",IFERROR(INDEX(Overrides!$D$6:$J$45,MATCH($F125&amp;$G125,Overrides!$C$6:$C$45,0),1),""),MROUND(VLOOKUP("P1+",Setup!$A$30:$B$36,2,FALSE())*VLOOKUP($G125,Setup!$A$40:$B$48,2,FALSE())*VLOOKUP($F125,Setup!$A$52:$B$55,2,FALSE()),0.5)))</f>
        <v>81.5</v>
      </c>
      <c r="J125" s="232">
        <f>IF(IFERROR(INDEX(Overrides!$F$49:$L$288,MATCH($A125&amp;$G125,Overrides!$C$49:$C$288,0),2),"")&lt;&gt;"",IFERROR(INDEX(Overrides!$F$49:$L$288,MATCH($A125&amp;$G125,Overrides!$C$49:$C$288,0),2),""),IF(IFERROR(INDEX(Overrides!$D$6:$J$45,MATCH($F125&amp;$G125,Overrides!$C$6:$C$45,0),2),"")&lt;&gt;"",IFERROR(INDEX(Overrides!$D$6:$J$45,MATCH($F125&amp;$G125,Overrides!$C$6:$C$45,0),2),""),MROUND(VLOOKUP("P1",Setup!$A$30:$B$36,2,FALSE())*VLOOKUP($G125,Setup!$A$40:$B$48,2,FALSE())*VLOOKUP($F125,Setup!$A$52:$B$55,2,FALSE()),0.5)))</f>
        <v>69</v>
      </c>
      <c r="K125" s="232">
        <f>IF(IFERROR(INDEX(Overrides!$F$49:$L$288,MATCH($A125&amp;$G125,Overrides!$C$49:$C$288,0),3),"")&lt;&gt;"",IFERROR(INDEX(Overrides!$F$49:$L$288,MATCH($A125&amp;$G125,Overrides!$C$49:$C$288,0),3),""),IF(IFERROR(INDEX(Overrides!$D$6:$J$45,MATCH($F125&amp;$G125,Overrides!$C$6:$C$45,0),3),"")&lt;&gt;"",IFERROR(INDEX(Overrides!$D$6:$J$45,MATCH($F125&amp;$G125,Overrides!$C$6:$C$45,0),3),""),MROUND(VLOOKUP("P2+",Setup!$A$30:$B$36,2,FALSE())*VLOOKUP($G125,Setup!$A$40:$B$48,2,FALSE())*VLOOKUP($F125,Setup!$A$52:$B$55,2,FALSE()),0.5)))</f>
        <v>61.5</v>
      </c>
      <c r="L125" s="232">
        <f>IF(IFERROR(INDEX(Overrides!$F$49:$L$288,MATCH($A125&amp;$G125,Overrides!$C$49:$C$288,0),4),"")&lt;&gt;"",IFERROR(INDEX(Overrides!$F$49:$L$288,MATCH($A125&amp;$G125,Overrides!$C$49:$C$288,0),4),""),IF(IFERROR(INDEX(Overrides!$D$6:$J$45,MATCH($F125&amp;$G125,Overrides!$C$6:$C$45,0),4),"")&lt;&gt;"",IFERROR(INDEX(Overrides!$D$6:$J$45,MATCH($F125&amp;$G125,Overrides!$C$6:$C$45,0),4),""),MROUND(VLOOKUP("P2",Setup!$A$30:$B$36,2,FALSE())*VLOOKUP($G125,Setup!$A$40:$B$48,2,FALSE())*VLOOKUP($F125,Setup!$A$52:$B$55,2,FALSE()),0.5)))</f>
        <v>49</v>
      </c>
      <c r="M125" s="232">
        <f>IF(IFERROR(INDEX(Overrides!$F$49:$L$288,MATCH($A125&amp;$G125,Overrides!$C$49:$C$288,0),5),"")&lt;&gt;"",IFERROR(INDEX(Overrides!$F$49:$L$288,MATCH($A125&amp;$G125,Overrides!$C$49:$C$288,0),5),""),IF(IFERROR(INDEX(Overrides!$D$6:$J$45,MATCH($F125&amp;$G125,Overrides!$C$6:$C$45,0),5),"")&lt;&gt;"",IFERROR(INDEX(Overrides!$D$6:$J$45,MATCH($F125&amp;$G125,Overrides!$C$6:$C$45,0),5),""),MROUND(VLOOKUP("P3",Setup!$A$30:$B$36,2,FALSE())*VLOOKUP($G125,Setup!$A$40:$B$48,2,FALSE())*VLOOKUP($F125,Setup!$A$52:$B$55,2,FALSE()),0.5)))</f>
        <v>29</v>
      </c>
      <c r="N125" s="232">
        <f>IF(IFERROR(INDEX(Overrides!$F$49:$L$288,MATCH($A125&amp;$G125,Overrides!$C$49:$C$288,0),6),"")&lt;&gt;"",IFERROR(INDEX(Overrides!$F$49:$L$288,MATCH($A125&amp;$G125,Overrides!$C$49:$C$288,0),6),""),IF(IFERROR(INDEX(Overrides!$D$6:$J$45,MATCH($F125&amp;$G125,Overrides!$C$6:$C$45,0),6),"")&lt;&gt;"",IFERROR(INDEX(Overrides!$D$6:$J$45,MATCH($F125&amp;$G125,Overrides!$C$6:$C$45,0),6),""),MROUND(VLOOKUP("P4",Setup!$A$30:$B$36,2,FALSE())*VLOOKUP($G125,Setup!$A$40:$B$48,2,FALSE())*VLOOKUP($F125,Setup!$A$52:$B$55,2,FALSE()),0.5)))</f>
        <v>19</v>
      </c>
      <c r="O125" s="232">
        <f>IF(IFERROR(INDEX(Overrides!$F$49:$L$288,MATCH($A125&amp;$G125,Overrides!$C$49:$C$288,0),7),"")&lt;&gt;"",IFERROR(INDEX(Overrides!$F$49:$L$288,MATCH($A125&amp;$G125,Overrides!$C$49:$C$288,0),7),""),IF(IFERROR(INDEX(Overrides!$D$6:$J$45,MATCH($F125&amp;$G125,Overrides!$C$6:$C$45,0),7),"")&lt;&gt;"",IFERROR(INDEX(Overrides!$D$6:$J$45,MATCH($F125&amp;$G125,Overrides!$C$6:$C$45,0),7),""),MROUND(VLOOKUP("P5",Setup!$A$30:$B$36,2,FALSE())*VLOOKUP($G125,Setup!$A$40:$B$48,2,FALSE())*VLOOKUP($F125,Setup!$A$52:$B$55,2,FALSE()),0.5)))</f>
        <v>15</v>
      </c>
      <c r="P125" s="233">
        <f>SUMIFS(Inventory!$F$2:$F$38,Inventory!$I$2:$I$38,"P1+",Inventory!$E$2:$E$38,"&lt;&gt;West")+IF(UPPER($H125)="YES",SUMIFS(Inventory!$F$2:$F$38,Inventory!$I$2:$I$38,"P1+",Inventory!$E$2:$E$38,"West"),0)</f>
        <v>68</v>
      </c>
      <c r="Q125" s="233">
        <f>SUMIFS(Inventory!$F$2:$F$38,Inventory!$I$2:$I$38,"P1",Inventory!$E$2:$E$38,"&lt;&gt;West")+IF(UPPER($H125)="YES",SUMIFS(Inventory!$F$2:$F$38,Inventory!$I$2:$I$38,"P1",Inventory!$E$2:$E$38,"West"),0)</f>
        <v>422</v>
      </c>
      <c r="R125" s="233">
        <f>SUMIFS(Inventory!$F$2:$F$38,Inventory!$I$2:$I$38,"P2+",Inventory!$E$2:$E$38,"&lt;&gt;West")+IF(UPPER($H125)="YES",SUMIFS(Inventory!$F$2:$F$38,Inventory!$I$2:$I$38,"P2+",Inventory!$E$2:$E$38,"West"),0)</f>
        <v>70</v>
      </c>
      <c r="S125" s="233">
        <f>SUMIFS(Inventory!$F$2:$F$38,Inventory!$I$2:$I$38,"P2",Inventory!$E$2:$E$38,"&lt;&gt;West")+IF(UPPER($H125)="YES",SUMIFS(Inventory!$F$2:$F$38,Inventory!$I$2:$I$38,"P2",Inventory!$E$2:$E$38,"West"),0)</f>
        <v>658</v>
      </c>
      <c r="T125" s="233">
        <f>SUMIFS(Inventory!$F$2:$F$38,Inventory!$I$2:$I$38,"P3",Inventory!$E$2:$E$38,"&lt;&gt;West")+IF(UPPER($H125)="YES",SUMIFS(Inventory!$F$2:$F$38,Inventory!$I$2:$I$38,"P3",Inventory!$E$2:$E$38,"West"),0)</f>
        <v>1120</v>
      </c>
      <c r="U125" s="233">
        <f>SUMIFS(Inventory!$F$2:$F$38,Inventory!$I$2:$I$38,"P4",Inventory!$E$2:$E$38,"&lt;&gt;West")+IF(UPPER($H125)="YES",SUMIFS(Inventory!$F$2:$F$38,Inventory!$I$2:$I$38,"P4",Inventory!$E$2:$E$38,"West"),0)</f>
        <v>746</v>
      </c>
      <c r="V125" s="233">
        <f>SUMIFS(Inventory!$F$2:$F$38,Inventory!$I$2:$I$38,"P5",Inventory!$E$2:$E$38,"&lt;&gt;West")+IF(UPPER($H125)="YES",SUMIFS(Inventory!$F$2:$F$38,Inventory!$I$2:$I$38,"P5",Inventory!$E$2:$E$38,"West"),0)</f>
        <v>922</v>
      </c>
      <c r="W125" s="233">
        <f t="shared" si="152"/>
        <v>4006</v>
      </c>
      <c r="X125" s="233">
        <f>IF(IFERROR(INDEX(Overrides!$F$292:$L$531,MATCH($A125&amp;$G125,Overrides!$C$292:$C$531,0),1),"")&lt;&gt;"",IFERROR(INDEX(Overrides!$F$292:$L$531,MATCH($A125&amp;$G125,Overrides!$C$292:$C$531,0),1),""),ROUND(P125*Setup!B$72*VLOOKUP($F125,Setup!$A$52:$C$55,3,FALSE()),0))</f>
        <v>0</v>
      </c>
      <c r="Y125" s="233">
        <f>IF(IFERROR(INDEX(Overrides!$F$292:$L$531,MATCH($A125&amp;$G125,Overrides!$C$292:$C$531,0),2),"")&lt;&gt;"",IFERROR(INDEX(Overrides!$F$292:$L$531,MATCH($A125&amp;$G125,Overrides!$C$292:$C$531,0),2),""),ROUND(Q125*Setup!C$72*VLOOKUP($F125,Setup!$A$52:$C$55,3,FALSE()),0))</f>
        <v>215</v>
      </c>
      <c r="Z125" s="233">
        <f>IF(IFERROR(INDEX(Overrides!$F$292:$L$531,MATCH($A125&amp;$G125,Overrides!$C$292:$C$531,0),3),"")&lt;&gt;"",IFERROR(INDEX(Overrides!$F$292:$L$531,MATCH($A125&amp;$G125,Overrides!$C$292:$C$531,0),3),""),ROUND(R125*Setup!D$72*VLOOKUP($F125,Setup!$A$52:$C$55,3,FALSE()),0))</f>
        <v>0</v>
      </c>
      <c r="AA125" s="233">
        <f>IF(IFERROR(INDEX(Overrides!$F$292:$L$531,MATCH($A125&amp;$G125,Overrides!$C$292:$C$531,0),4),"")&lt;&gt;"",IFERROR(INDEX(Overrides!$F$292:$L$531,MATCH($A125&amp;$G125,Overrides!$C$292:$C$531,0),4),""),ROUND(S125*Setup!E$72*VLOOKUP($F125,Setup!$A$52:$C$55,3,FALSE()),0))</f>
        <v>336</v>
      </c>
      <c r="AB125" s="233">
        <f>IF(IFERROR(INDEX(Overrides!$F$292:$L$531,MATCH($A125&amp;$G125,Overrides!$C$292:$C$531,0),5),"")&lt;&gt;"",IFERROR(INDEX(Overrides!$F$292:$L$531,MATCH($A125&amp;$G125,Overrides!$C$292:$C$531,0),5),""),ROUND(T125*Setup!F$72*VLOOKUP($F125,Setup!$A$52:$C$55,3,FALSE()),0))</f>
        <v>381</v>
      </c>
      <c r="AC125" s="233">
        <f>IF(IFERROR(INDEX(Overrides!$F$292:$L$531,MATCH($A125&amp;$G125,Overrides!$C$292:$C$531,0),6),"")&lt;&gt;"",IFERROR(INDEX(Overrides!$F$292:$L$531,MATCH($A125&amp;$G125,Overrides!$C$292:$C$531,0),6),""),ROUND(U125*Setup!G$72*VLOOKUP($F125,Setup!$A$52:$C$55,3,FALSE()),0))</f>
        <v>285</v>
      </c>
      <c r="AD125" s="233">
        <f>IF(IFERROR(INDEX(Overrides!$F$292:$L$531,MATCH($A125&amp;$G125,Overrides!$C$292:$C$531,0),7),"")&lt;&gt;"",IFERROR(INDEX(Overrides!$F$292:$L$531,MATCH($A125&amp;$G125,Overrides!$C$292:$C$531,0),7),""),ROUND(V125*Setup!H$72*VLOOKUP($F125,Setup!$A$52:$C$55,3,FALSE()),0))</f>
        <v>196</v>
      </c>
      <c r="AE125" s="233">
        <f t="shared" si="84"/>
        <v>1413</v>
      </c>
      <c r="AF125" s="233">
        <f t="shared" si="85"/>
        <v>68</v>
      </c>
      <c r="AG125" s="233">
        <f t="shared" si="86"/>
        <v>207</v>
      </c>
      <c r="AH125" s="233">
        <f t="shared" si="87"/>
        <v>70</v>
      </c>
      <c r="AI125" s="233">
        <f t="shared" si="88"/>
        <v>322</v>
      </c>
      <c r="AJ125" s="233">
        <f t="shared" si="89"/>
        <v>739</v>
      </c>
      <c r="AK125" s="233">
        <f t="shared" si="90"/>
        <v>461</v>
      </c>
      <c r="AL125" s="233">
        <f t="shared" si="91"/>
        <v>726</v>
      </c>
      <c r="AM125" s="233">
        <f t="shared" si="92"/>
        <v>3280</v>
      </c>
      <c r="AN125" s="234">
        <f t="shared" si="153"/>
        <v>0</v>
      </c>
      <c r="AO125" s="234">
        <f t="shared" si="154"/>
        <v>14835</v>
      </c>
      <c r="AP125" s="234">
        <f t="shared" si="155"/>
        <v>0</v>
      </c>
      <c r="AQ125" s="234">
        <f t="shared" si="156"/>
        <v>16464</v>
      </c>
      <c r="AR125" s="234">
        <f t="shared" si="157"/>
        <v>11049</v>
      </c>
      <c r="AS125" s="234">
        <f t="shared" si="158"/>
        <v>5415</v>
      </c>
      <c r="AT125" s="234">
        <f t="shared" si="159"/>
        <v>2940</v>
      </c>
      <c r="AU125" s="234">
        <f t="shared" si="93"/>
        <v>50703</v>
      </c>
      <c r="AV125" s="167" t="str">
        <f>Setup!I15</f>
        <v>Yes</v>
      </c>
      <c r="AW125" s="167" t="str">
        <f>Setup!J15</f>
        <v>Yes</v>
      </c>
    </row>
    <row r="126" spans="1:49" ht="15" customHeight="1" x14ac:dyDescent="0.3">
      <c r="A126" s="167">
        <f>Setup!A15</f>
        <v>13</v>
      </c>
      <c r="B126" s="230">
        <f>Setup!B15</f>
        <v>46263</v>
      </c>
      <c r="C126" s="167" t="str">
        <f>Setup!C15</f>
        <v>Saturday</v>
      </c>
      <c r="D126" s="167" t="str">
        <f>Setup!D15</f>
        <v>FC Naples</v>
      </c>
      <c r="E126" s="231">
        <f>Setup!E15</f>
        <v>0.79166666666666696</v>
      </c>
      <c r="F126" s="167" t="str">
        <f>Setup!F15</f>
        <v>B</v>
      </c>
      <c r="G126" s="167" t="s">
        <v>115</v>
      </c>
      <c r="H126" s="167" t="str">
        <f>Setup!H15</f>
        <v>Yes</v>
      </c>
      <c r="I126" s="232">
        <f>IF(IFERROR(INDEX(Overrides!$F$49:$L$288,MATCH($A126&amp;$G126,Overrides!$C$49:$C$288,0),1),"")&lt;&gt;"",IFERROR(INDEX(Overrides!$F$49:$L$288,MATCH($A126&amp;$G126,Overrides!$C$49:$C$288,0),1),""),IF(IFERROR(INDEX(Overrides!$D$6:$J$45,MATCH($F126&amp;$G126,Overrides!$C$6:$C$45,0),1),"")&lt;&gt;"",IFERROR(INDEX(Overrides!$D$6:$J$45,MATCH($F126&amp;$G126,Overrides!$C$6:$C$45,0),1),""),MROUND(VLOOKUP("P1+",Setup!$A$30:$B$36,2,FALSE())*VLOOKUP($G126,Setup!$A$40:$B$48,2,FALSE())*VLOOKUP($F126,Setup!$A$52:$B$55,2,FALSE()),0.5)))</f>
        <v>88</v>
      </c>
      <c r="J126" s="232">
        <f>IF(IFERROR(INDEX(Overrides!$F$49:$L$288,MATCH($A126&amp;$G126,Overrides!$C$49:$C$288,0),2),"")&lt;&gt;"",IFERROR(INDEX(Overrides!$F$49:$L$288,MATCH($A126&amp;$G126,Overrides!$C$49:$C$288,0),2),""),IF(IFERROR(INDEX(Overrides!$D$6:$J$45,MATCH($F126&amp;$G126,Overrides!$C$6:$C$45,0),2),"")&lt;&gt;"",IFERROR(INDEX(Overrides!$D$6:$J$45,MATCH($F126&amp;$G126,Overrides!$C$6:$C$45,0),2),""),MROUND(VLOOKUP("P1",Setup!$A$30:$B$36,2,FALSE())*VLOOKUP($G126,Setup!$A$40:$B$48,2,FALSE())*VLOOKUP($F126,Setup!$A$52:$B$55,2,FALSE()),0.5)))</f>
        <v>74.5</v>
      </c>
      <c r="K126" s="232">
        <f>IF(IFERROR(INDEX(Overrides!$F$49:$L$288,MATCH($A126&amp;$G126,Overrides!$C$49:$C$288,0),3),"")&lt;&gt;"",IFERROR(INDEX(Overrides!$F$49:$L$288,MATCH($A126&amp;$G126,Overrides!$C$49:$C$288,0),3),""),IF(IFERROR(INDEX(Overrides!$D$6:$J$45,MATCH($F126&amp;$G126,Overrides!$C$6:$C$45,0),3),"")&lt;&gt;"",IFERROR(INDEX(Overrides!$D$6:$J$45,MATCH($F126&amp;$G126,Overrides!$C$6:$C$45,0),3),""),MROUND(VLOOKUP("P2+",Setup!$A$30:$B$36,2,FALSE())*VLOOKUP($G126,Setup!$A$40:$B$48,2,FALSE())*VLOOKUP($F126,Setup!$A$52:$B$55,2,FALSE()),0.5)))</f>
        <v>66</v>
      </c>
      <c r="L126" s="232">
        <f>IF(IFERROR(INDEX(Overrides!$F$49:$L$288,MATCH($A126&amp;$G126,Overrides!$C$49:$C$288,0),4),"")&lt;&gt;"",IFERROR(INDEX(Overrides!$F$49:$L$288,MATCH($A126&amp;$G126,Overrides!$C$49:$C$288,0),4),""),IF(IFERROR(INDEX(Overrides!$D$6:$J$45,MATCH($F126&amp;$G126,Overrides!$C$6:$C$45,0),4),"")&lt;&gt;"",IFERROR(INDEX(Overrides!$D$6:$J$45,MATCH($F126&amp;$G126,Overrides!$C$6:$C$45,0),4),""),MROUND(VLOOKUP("P2",Setup!$A$30:$B$36,2,FALSE())*VLOOKUP($G126,Setup!$A$40:$B$48,2,FALSE())*VLOOKUP($F126,Setup!$A$52:$B$55,2,FALSE()),0.5)))</f>
        <v>52.5</v>
      </c>
      <c r="M126" s="232">
        <f>IF(IFERROR(INDEX(Overrides!$F$49:$L$288,MATCH($A126&amp;$G126,Overrides!$C$49:$C$288,0),5),"")&lt;&gt;"",IFERROR(INDEX(Overrides!$F$49:$L$288,MATCH($A126&amp;$G126,Overrides!$C$49:$C$288,0),5),""),IF(IFERROR(INDEX(Overrides!$D$6:$J$45,MATCH($F126&amp;$G126,Overrides!$C$6:$C$45,0),5),"")&lt;&gt;"",IFERROR(INDEX(Overrides!$D$6:$J$45,MATCH($F126&amp;$G126,Overrides!$C$6:$C$45,0),5),""),MROUND(VLOOKUP("P3",Setup!$A$30:$B$36,2,FALSE())*VLOOKUP($G126,Setup!$A$40:$B$48,2,FALSE())*VLOOKUP($F126,Setup!$A$52:$B$55,2,FALSE()),0.5)))</f>
        <v>31</v>
      </c>
      <c r="N126" s="232">
        <f>IF(IFERROR(INDEX(Overrides!$F$49:$L$288,MATCH($A126&amp;$G126,Overrides!$C$49:$C$288,0),6),"")&lt;&gt;"",IFERROR(INDEX(Overrides!$F$49:$L$288,MATCH($A126&amp;$G126,Overrides!$C$49:$C$288,0),6),""),IF(IFERROR(INDEX(Overrides!$D$6:$J$45,MATCH($F126&amp;$G126,Overrides!$C$6:$C$45,0),6),"")&lt;&gt;"",IFERROR(INDEX(Overrides!$D$6:$J$45,MATCH($F126&amp;$G126,Overrides!$C$6:$C$45,0),6),""),MROUND(VLOOKUP("P4",Setup!$A$30:$B$36,2,FALSE())*VLOOKUP($G126,Setup!$A$40:$B$48,2,FALSE())*VLOOKUP($F126,Setup!$A$52:$B$55,2,FALSE()),0.5)))</f>
        <v>20.5</v>
      </c>
      <c r="O126" s="232">
        <f>IF(IFERROR(INDEX(Overrides!$F$49:$L$288,MATCH($A126&amp;$G126,Overrides!$C$49:$C$288,0),7),"")&lt;&gt;"",IFERROR(INDEX(Overrides!$F$49:$L$288,MATCH($A126&amp;$G126,Overrides!$C$49:$C$288,0),7),""),IF(IFERROR(INDEX(Overrides!$D$6:$J$45,MATCH($F126&amp;$G126,Overrides!$C$6:$C$45,0),7),"")&lt;&gt;"",IFERROR(INDEX(Overrides!$D$6:$J$45,MATCH($F126&amp;$G126,Overrides!$C$6:$C$45,0),7),""),MROUND(VLOOKUP("P5",Setup!$A$30:$B$36,2,FALSE())*VLOOKUP($G126,Setup!$A$40:$B$48,2,FALSE())*VLOOKUP($F126,Setup!$A$52:$B$55,2,FALSE()),0.5)))</f>
        <v>16</v>
      </c>
      <c r="P126" s="233">
        <f>SUMIFS(Inventory!$F$2:$F$38,Inventory!$I$2:$I$38,"P1+",Inventory!$E$2:$E$38,"&lt;&gt;West")+IF(UPPER($H126)="YES",SUMIFS(Inventory!$F$2:$F$38,Inventory!$I$2:$I$38,"P1+",Inventory!$E$2:$E$38,"West"),0)</f>
        <v>68</v>
      </c>
      <c r="Q126" s="233">
        <f>SUMIFS(Inventory!$F$2:$F$38,Inventory!$I$2:$I$38,"P1",Inventory!$E$2:$E$38,"&lt;&gt;West")+IF(UPPER($H126)="YES",SUMIFS(Inventory!$F$2:$F$38,Inventory!$I$2:$I$38,"P1",Inventory!$E$2:$E$38,"West"),0)</f>
        <v>422</v>
      </c>
      <c r="R126" s="233">
        <f>SUMIFS(Inventory!$F$2:$F$38,Inventory!$I$2:$I$38,"P2+",Inventory!$E$2:$E$38,"&lt;&gt;West")+IF(UPPER($H126)="YES",SUMIFS(Inventory!$F$2:$F$38,Inventory!$I$2:$I$38,"P2+",Inventory!$E$2:$E$38,"West"),0)</f>
        <v>70</v>
      </c>
      <c r="S126" s="233">
        <f>SUMIFS(Inventory!$F$2:$F$38,Inventory!$I$2:$I$38,"P2",Inventory!$E$2:$E$38,"&lt;&gt;West")+IF(UPPER($H126)="YES",SUMIFS(Inventory!$F$2:$F$38,Inventory!$I$2:$I$38,"P2",Inventory!$E$2:$E$38,"West"),0)</f>
        <v>658</v>
      </c>
      <c r="T126" s="233">
        <f>SUMIFS(Inventory!$F$2:$F$38,Inventory!$I$2:$I$38,"P3",Inventory!$E$2:$E$38,"&lt;&gt;West")+IF(UPPER($H126)="YES",SUMIFS(Inventory!$F$2:$F$38,Inventory!$I$2:$I$38,"P3",Inventory!$E$2:$E$38,"West"),0)</f>
        <v>1120</v>
      </c>
      <c r="U126" s="233">
        <f>SUMIFS(Inventory!$F$2:$F$38,Inventory!$I$2:$I$38,"P4",Inventory!$E$2:$E$38,"&lt;&gt;West")+IF(UPPER($H126)="YES",SUMIFS(Inventory!$F$2:$F$38,Inventory!$I$2:$I$38,"P4",Inventory!$E$2:$E$38,"West"),0)</f>
        <v>746</v>
      </c>
      <c r="V126" s="233">
        <f>SUMIFS(Inventory!$F$2:$F$38,Inventory!$I$2:$I$38,"P5",Inventory!$E$2:$E$38,"&lt;&gt;West")+IF(UPPER($H126)="YES",SUMIFS(Inventory!$F$2:$F$38,Inventory!$I$2:$I$38,"P5",Inventory!$E$2:$E$38,"West"),0)</f>
        <v>922</v>
      </c>
      <c r="W126" s="233">
        <f t="shared" si="152"/>
        <v>4006</v>
      </c>
      <c r="X126" s="233">
        <f>IF(IFERROR(INDEX(Overrides!$F$292:$L$531,MATCH($A126&amp;$G126,Overrides!$C$292:$C$531,0),1),"")&lt;&gt;"",IFERROR(INDEX(Overrides!$F$292:$L$531,MATCH($A126&amp;$G126,Overrides!$C$292:$C$531,0),1),""),ROUND(P126*Setup!B$73*VLOOKUP($F126,Setup!$A$52:$C$55,3,FALSE()),0))</f>
        <v>0</v>
      </c>
      <c r="Y126" s="233">
        <f>IF(IFERROR(INDEX(Overrides!$F$292:$L$531,MATCH($A126&amp;$G126,Overrides!$C$292:$C$531,0),2),"")&lt;&gt;"",IFERROR(INDEX(Overrides!$F$292:$L$531,MATCH($A126&amp;$G126,Overrides!$C$292:$C$531,0),2),""),ROUND(Q126*Setup!C$73*VLOOKUP($F126,Setup!$A$52:$C$55,3,FALSE()),0))</f>
        <v>54</v>
      </c>
      <c r="Z126" s="233">
        <f>IF(IFERROR(INDEX(Overrides!$F$292:$L$531,MATCH($A126&amp;$G126,Overrides!$C$292:$C$531,0),3),"")&lt;&gt;"",IFERROR(INDEX(Overrides!$F$292:$L$531,MATCH($A126&amp;$G126,Overrides!$C$292:$C$531,0),3),""),ROUND(R126*Setup!D$73*VLOOKUP($F126,Setup!$A$52:$C$55,3,FALSE()),0))</f>
        <v>0</v>
      </c>
      <c r="AA126" s="233">
        <f>IF(IFERROR(INDEX(Overrides!$F$292:$L$531,MATCH($A126&amp;$G126,Overrides!$C$292:$C$531,0),4),"")&lt;&gt;"",IFERROR(INDEX(Overrides!$F$292:$L$531,MATCH($A126&amp;$G126,Overrides!$C$292:$C$531,0),4),""),ROUND(S126*Setup!E$73*VLOOKUP($F126,Setup!$A$52:$C$55,3,FALSE()),0))</f>
        <v>28</v>
      </c>
      <c r="AB126" s="233">
        <f>IF(IFERROR(INDEX(Overrides!$F$292:$L$531,MATCH($A126&amp;$G126,Overrides!$C$292:$C$531,0),5),"")&lt;&gt;"",IFERROR(INDEX(Overrides!$F$292:$L$531,MATCH($A126&amp;$G126,Overrides!$C$292:$C$531,0),5),""),ROUND(T126*Setup!F$73*VLOOKUP($F126,Setup!$A$52:$C$55,3,FALSE()),0))</f>
        <v>48</v>
      </c>
      <c r="AC126" s="233">
        <f>IF(IFERROR(INDEX(Overrides!$F$292:$L$531,MATCH($A126&amp;$G126,Overrides!$C$292:$C$531,0),6),"")&lt;&gt;"",IFERROR(INDEX(Overrides!$F$292:$L$531,MATCH($A126&amp;$G126,Overrides!$C$292:$C$531,0),6),""),ROUND(U126*Setup!G$73*VLOOKUP($F126,Setup!$A$52:$C$55,3,FALSE()),0))</f>
        <v>32</v>
      </c>
      <c r="AD126" s="233">
        <f>IF(IFERROR(INDEX(Overrides!$F$292:$L$531,MATCH($A126&amp;$G126,Overrides!$C$292:$C$531,0),7),"")&lt;&gt;"",IFERROR(INDEX(Overrides!$F$292:$L$531,MATCH($A126&amp;$G126,Overrides!$C$292:$C$531,0),7),""),ROUND(V126*Setup!H$73*VLOOKUP($F126,Setup!$A$52:$C$55,3,FALSE()),0))</f>
        <v>39</v>
      </c>
      <c r="AE126" s="233">
        <f t="shared" si="84"/>
        <v>201</v>
      </c>
      <c r="AF126" s="233">
        <f t="shared" si="85"/>
        <v>68</v>
      </c>
      <c r="AG126" s="233">
        <f t="shared" si="86"/>
        <v>368</v>
      </c>
      <c r="AH126" s="233">
        <f t="shared" si="87"/>
        <v>70</v>
      </c>
      <c r="AI126" s="233">
        <f t="shared" si="88"/>
        <v>630</v>
      </c>
      <c r="AJ126" s="233">
        <f t="shared" si="89"/>
        <v>1072</v>
      </c>
      <c r="AK126" s="233">
        <f t="shared" si="90"/>
        <v>714</v>
      </c>
      <c r="AL126" s="233">
        <f t="shared" si="91"/>
        <v>883</v>
      </c>
      <c r="AM126" s="233">
        <f t="shared" si="92"/>
        <v>3123</v>
      </c>
      <c r="AN126" s="234">
        <f t="shared" si="153"/>
        <v>0</v>
      </c>
      <c r="AO126" s="234">
        <f t="shared" si="154"/>
        <v>4023</v>
      </c>
      <c r="AP126" s="234">
        <f t="shared" si="155"/>
        <v>0</v>
      </c>
      <c r="AQ126" s="234">
        <f t="shared" si="156"/>
        <v>1470</v>
      </c>
      <c r="AR126" s="234">
        <f t="shared" si="157"/>
        <v>1488</v>
      </c>
      <c r="AS126" s="234">
        <f t="shared" si="158"/>
        <v>656</v>
      </c>
      <c r="AT126" s="234">
        <f t="shared" si="159"/>
        <v>624</v>
      </c>
      <c r="AU126" s="234">
        <f t="shared" si="93"/>
        <v>8261</v>
      </c>
      <c r="AV126" s="167" t="str">
        <f>Setup!I15</f>
        <v>Yes</v>
      </c>
      <c r="AW126" s="167" t="str">
        <f>Setup!J15</f>
        <v>Yes</v>
      </c>
    </row>
    <row r="127" spans="1:49" ht="15" customHeight="1" x14ac:dyDescent="0.3">
      <c r="A127" s="167">
        <f>Setup!A15</f>
        <v>13</v>
      </c>
      <c r="B127" s="230">
        <f>Setup!B15</f>
        <v>46263</v>
      </c>
      <c r="C127" s="167" t="str">
        <f>Setup!C15</f>
        <v>Saturday</v>
      </c>
      <c r="D127" s="167" t="str">
        <f>Setup!D15</f>
        <v>FC Naples</v>
      </c>
      <c r="E127" s="231">
        <f>Setup!E15</f>
        <v>0.79166666666666696</v>
      </c>
      <c r="F127" s="167" t="str">
        <f>Setup!F15</f>
        <v>B</v>
      </c>
      <c r="G127" s="167" t="s">
        <v>117</v>
      </c>
      <c r="H127" s="167" t="str">
        <f>Setup!H15</f>
        <v>Yes</v>
      </c>
      <c r="I127" s="232">
        <f>IF(IFERROR(INDEX(Overrides!$F$49:$L$288,MATCH($A127&amp;$G127,Overrides!$C$49:$C$288,0),1),"")&lt;&gt;"",IFERROR(INDEX(Overrides!$F$49:$L$288,MATCH($A127&amp;$G127,Overrides!$C$49:$C$288,0),1),""),IF(IFERROR(INDEX(Overrides!$D$6:$J$45,MATCH($F127&amp;$G127,Overrides!$C$6:$C$45,0),1),"")&lt;&gt;"",IFERROR(INDEX(Overrides!$D$6:$J$45,MATCH($F127&amp;$G127,Overrides!$C$6:$C$45,0),1),""),MROUND(VLOOKUP("P1+",Setup!$A$30:$B$36,2,FALSE())*VLOOKUP($G127,Setup!$A$40:$B$48,2,FALSE())*VLOOKUP($F127,Setup!$A$52:$B$55,2,FALSE()),0.5)))</f>
        <v>65</v>
      </c>
      <c r="J127" s="232">
        <f>IF(IFERROR(INDEX(Overrides!$F$49:$L$288,MATCH($A127&amp;$G127,Overrides!$C$49:$C$288,0),2),"")&lt;&gt;"",IFERROR(INDEX(Overrides!$F$49:$L$288,MATCH($A127&amp;$G127,Overrides!$C$49:$C$288,0),2),""),IF(IFERROR(INDEX(Overrides!$D$6:$J$45,MATCH($F127&amp;$G127,Overrides!$C$6:$C$45,0),2),"")&lt;&gt;"",IFERROR(INDEX(Overrides!$D$6:$J$45,MATCH($F127&amp;$G127,Overrides!$C$6:$C$45,0),2),""),MROUND(VLOOKUP("P1",Setup!$A$30:$B$36,2,FALSE())*VLOOKUP($G127,Setup!$A$40:$B$48,2,FALSE())*VLOOKUP($F127,Setup!$A$52:$B$55,2,FALSE()),0.5)))</f>
        <v>55</v>
      </c>
      <c r="K127" s="232">
        <f>IF(IFERROR(INDEX(Overrides!$F$49:$L$288,MATCH($A127&amp;$G127,Overrides!$C$49:$C$288,0),3),"")&lt;&gt;"",IFERROR(INDEX(Overrides!$F$49:$L$288,MATCH($A127&amp;$G127,Overrides!$C$49:$C$288,0),3),""),IF(IFERROR(INDEX(Overrides!$D$6:$J$45,MATCH($F127&amp;$G127,Overrides!$C$6:$C$45,0),3),"")&lt;&gt;"",IFERROR(INDEX(Overrides!$D$6:$J$45,MATCH($F127&amp;$G127,Overrides!$C$6:$C$45,0),3),""),MROUND(VLOOKUP("P2+",Setup!$A$30:$B$36,2,FALSE())*VLOOKUP($G127,Setup!$A$40:$B$48,2,FALSE())*VLOOKUP($F127,Setup!$A$52:$B$55,2,FALSE()),0.5)))</f>
        <v>49</v>
      </c>
      <c r="L127" s="232">
        <f>IF(IFERROR(INDEX(Overrides!$F$49:$L$288,MATCH($A127&amp;$G127,Overrides!$C$49:$C$288,0),4),"")&lt;&gt;"",IFERROR(INDEX(Overrides!$F$49:$L$288,MATCH($A127&amp;$G127,Overrides!$C$49:$C$288,0),4),""),IF(IFERROR(INDEX(Overrides!$D$6:$J$45,MATCH($F127&amp;$G127,Overrides!$C$6:$C$45,0),4),"")&lt;&gt;"",IFERROR(INDEX(Overrides!$D$6:$J$45,MATCH($F127&amp;$G127,Overrides!$C$6:$C$45,0),4),""),MROUND(VLOOKUP("P2",Setup!$A$30:$B$36,2,FALSE())*VLOOKUP($G127,Setup!$A$40:$B$48,2,FALSE())*VLOOKUP($F127,Setup!$A$52:$B$55,2,FALSE()),0.5)))</f>
        <v>39</v>
      </c>
      <c r="M127" s="232">
        <f>IF(IFERROR(INDEX(Overrides!$F$49:$L$288,MATCH($A127&amp;$G127,Overrides!$C$49:$C$288,0),5),"")&lt;&gt;"",IFERROR(INDEX(Overrides!$F$49:$L$288,MATCH($A127&amp;$G127,Overrides!$C$49:$C$288,0),5),""),IF(IFERROR(INDEX(Overrides!$D$6:$J$45,MATCH($F127&amp;$G127,Overrides!$C$6:$C$45,0),5),"")&lt;&gt;"",IFERROR(INDEX(Overrides!$D$6:$J$45,MATCH($F127&amp;$G127,Overrides!$C$6:$C$45,0),5),""),MROUND(VLOOKUP("P3",Setup!$A$30:$B$36,2,FALSE())*VLOOKUP($G127,Setup!$A$40:$B$48,2,FALSE())*VLOOKUP($F127,Setup!$A$52:$B$55,2,FALSE()),0.5)))</f>
        <v>23</v>
      </c>
      <c r="N127" s="232">
        <f>IF(IFERROR(INDEX(Overrides!$F$49:$L$288,MATCH($A127&amp;$G127,Overrides!$C$49:$C$288,0),6),"")&lt;&gt;"",IFERROR(INDEX(Overrides!$F$49:$L$288,MATCH($A127&amp;$G127,Overrides!$C$49:$C$288,0),6),""),IF(IFERROR(INDEX(Overrides!$D$6:$J$45,MATCH($F127&amp;$G127,Overrides!$C$6:$C$45,0),6),"")&lt;&gt;"",IFERROR(INDEX(Overrides!$D$6:$J$45,MATCH($F127&amp;$G127,Overrides!$C$6:$C$45,0),6),""),MROUND(VLOOKUP("P4",Setup!$A$30:$B$36,2,FALSE())*VLOOKUP($G127,Setup!$A$40:$B$48,2,FALSE())*VLOOKUP($F127,Setup!$A$52:$B$55,2,FALSE()),0.5)))</f>
        <v>15</v>
      </c>
      <c r="O127" s="232">
        <f>IF(IFERROR(INDEX(Overrides!$F$49:$L$288,MATCH($A127&amp;$G127,Overrides!$C$49:$C$288,0),7),"")&lt;&gt;"",IFERROR(INDEX(Overrides!$F$49:$L$288,MATCH($A127&amp;$G127,Overrides!$C$49:$C$288,0),7),""),IF(IFERROR(INDEX(Overrides!$D$6:$J$45,MATCH($F127&amp;$G127,Overrides!$C$6:$C$45,0),7),"")&lt;&gt;"",IFERROR(INDEX(Overrides!$D$6:$J$45,MATCH($F127&amp;$G127,Overrides!$C$6:$C$45,0),7),""),MROUND(VLOOKUP("P5",Setup!$A$30:$B$36,2,FALSE())*VLOOKUP($G127,Setup!$A$40:$B$48,2,FALSE())*VLOOKUP($F127,Setup!$A$52:$B$55,2,FALSE()),0.5)))</f>
        <v>12</v>
      </c>
      <c r="P127" s="233">
        <f>SUMIFS(Inventory!$F$2:$F$38,Inventory!$I$2:$I$38,"P1+",Inventory!$E$2:$E$38,"&lt;&gt;West")+IF(UPPER($H127)="YES",SUMIFS(Inventory!$F$2:$F$38,Inventory!$I$2:$I$38,"P1+",Inventory!$E$2:$E$38,"West"),0)</f>
        <v>68</v>
      </c>
      <c r="Q127" s="233">
        <f>SUMIFS(Inventory!$F$2:$F$38,Inventory!$I$2:$I$38,"P1",Inventory!$E$2:$E$38,"&lt;&gt;West")+IF(UPPER($H127)="YES",SUMIFS(Inventory!$F$2:$F$38,Inventory!$I$2:$I$38,"P1",Inventory!$E$2:$E$38,"West"),0)</f>
        <v>422</v>
      </c>
      <c r="R127" s="233">
        <f>SUMIFS(Inventory!$F$2:$F$38,Inventory!$I$2:$I$38,"P2+",Inventory!$E$2:$E$38,"&lt;&gt;West")+IF(UPPER($H127)="YES",SUMIFS(Inventory!$F$2:$F$38,Inventory!$I$2:$I$38,"P2+",Inventory!$E$2:$E$38,"West"),0)</f>
        <v>70</v>
      </c>
      <c r="S127" s="233">
        <f>SUMIFS(Inventory!$F$2:$F$38,Inventory!$I$2:$I$38,"P2",Inventory!$E$2:$E$38,"&lt;&gt;West")+IF(UPPER($H127)="YES",SUMIFS(Inventory!$F$2:$F$38,Inventory!$I$2:$I$38,"P2",Inventory!$E$2:$E$38,"West"),0)</f>
        <v>658</v>
      </c>
      <c r="T127" s="233">
        <f>SUMIFS(Inventory!$F$2:$F$38,Inventory!$I$2:$I$38,"P3",Inventory!$E$2:$E$38,"&lt;&gt;West")+IF(UPPER($H127)="YES",SUMIFS(Inventory!$F$2:$F$38,Inventory!$I$2:$I$38,"P3",Inventory!$E$2:$E$38,"West"),0)</f>
        <v>1120</v>
      </c>
      <c r="U127" s="233">
        <f>SUMIFS(Inventory!$F$2:$F$38,Inventory!$I$2:$I$38,"P4",Inventory!$E$2:$E$38,"&lt;&gt;West")+IF(UPPER($H127)="YES",SUMIFS(Inventory!$F$2:$F$38,Inventory!$I$2:$I$38,"P4",Inventory!$E$2:$E$38,"West"),0)</f>
        <v>746</v>
      </c>
      <c r="V127" s="233">
        <f>SUMIFS(Inventory!$F$2:$F$38,Inventory!$I$2:$I$38,"P5",Inventory!$E$2:$E$38,"&lt;&gt;West")+IF(UPPER($H127)="YES",SUMIFS(Inventory!$F$2:$F$38,Inventory!$I$2:$I$38,"P5",Inventory!$E$2:$E$38,"West"),0)</f>
        <v>922</v>
      </c>
      <c r="W127" s="233">
        <f t="shared" si="152"/>
        <v>4006</v>
      </c>
      <c r="X127" s="233">
        <f>IF(IFERROR(INDEX(Overrides!$F$292:$L$531,MATCH($A127&amp;$G127,Overrides!$C$292:$C$531,0),1),"")&lt;&gt;"",IFERROR(INDEX(Overrides!$F$292:$L$531,MATCH($A127&amp;$G127,Overrides!$C$292:$C$531,0),1),""),ROUND(P127*Setup!B$74*VLOOKUP($F127,Setup!$A$52:$C$55,3,FALSE()),0))</f>
        <v>0</v>
      </c>
      <c r="Y127" s="233">
        <f>IF(IFERROR(INDEX(Overrides!$F$292:$L$531,MATCH($A127&amp;$G127,Overrides!$C$292:$C$531,0),2),"")&lt;&gt;"",IFERROR(INDEX(Overrides!$F$292:$L$531,MATCH($A127&amp;$G127,Overrides!$C$292:$C$531,0),2),""),ROUND(Q127*Setup!C$74*VLOOKUP($F127,Setup!$A$52:$C$55,3,FALSE()),0))</f>
        <v>0</v>
      </c>
      <c r="Z127" s="233">
        <f>IF(IFERROR(INDEX(Overrides!$F$292:$L$531,MATCH($A127&amp;$G127,Overrides!$C$292:$C$531,0),3),"")&lt;&gt;"",IFERROR(INDEX(Overrides!$F$292:$L$531,MATCH($A127&amp;$G127,Overrides!$C$292:$C$531,0),3),""),ROUND(R127*Setup!D$74*VLOOKUP($F127,Setup!$A$52:$C$55,3,FALSE()),0))</f>
        <v>0</v>
      </c>
      <c r="AA127" s="233">
        <f>IF(IFERROR(INDEX(Overrides!$F$292:$L$531,MATCH($A127&amp;$G127,Overrides!$C$292:$C$531,0),4),"")&lt;&gt;"",IFERROR(INDEX(Overrides!$F$292:$L$531,MATCH($A127&amp;$G127,Overrides!$C$292:$C$531,0),4),""),ROUND(S127*Setup!E$74*VLOOKUP($F127,Setup!$A$52:$C$55,3,FALSE()),0))</f>
        <v>0</v>
      </c>
      <c r="AB127" s="233">
        <f>IF(IFERROR(INDEX(Overrides!$F$292:$L$531,MATCH($A127&amp;$G127,Overrides!$C$292:$C$531,0),5),"")&lt;&gt;"",IFERROR(INDEX(Overrides!$F$292:$L$531,MATCH($A127&amp;$G127,Overrides!$C$292:$C$531,0),5),""),ROUND(T127*Setup!F$74*VLOOKUP($F127,Setup!$A$52:$C$55,3,FALSE()),0))</f>
        <v>0</v>
      </c>
      <c r="AC127" s="233">
        <f>IF(IFERROR(INDEX(Overrides!$F$292:$L$531,MATCH($A127&amp;$G127,Overrides!$C$292:$C$531,0),6),"")&lt;&gt;"",IFERROR(INDEX(Overrides!$F$292:$L$531,MATCH($A127&amp;$G127,Overrides!$C$292:$C$531,0),6),""),ROUND(U127*Setup!G$74*VLOOKUP($F127,Setup!$A$52:$C$55,3,FALSE()),0))</f>
        <v>0</v>
      </c>
      <c r="AD127" s="233">
        <f>IF(IFERROR(INDEX(Overrides!$F$292:$L$531,MATCH($A127&amp;$G127,Overrides!$C$292:$C$531,0),7),"")&lt;&gt;"",IFERROR(INDEX(Overrides!$F$292:$L$531,MATCH($A127&amp;$G127,Overrides!$C$292:$C$531,0),7),""),ROUND(V127*Setup!H$74*VLOOKUP($F127,Setup!$A$52:$C$55,3,FALSE()),0))</f>
        <v>0</v>
      </c>
      <c r="AE127" s="233">
        <f t="shared" si="84"/>
        <v>0</v>
      </c>
      <c r="AF127" s="233">
        <f t="shared" si="85"/>
        <v>68</v>
      </c>
      <c r="AG127" s="233">
        <f t="shared" si="86"/>
        <v>422</v>
      </c>
      <c r="AH127" s="233">
        <f t="shared" si="87"/>
        <v>70</v>
      </c>
      <c r="AI127" s="233">
        <f t="shared" si="88"/>
        <v>658</v>
      </c>
      <c r="AJ127" s="233">
        <f t="shared" si="89"/>
        <v>1120</v>
      </c>
      <c r="AK127" s="233">
        <f t="shared" si="90"/>
        <v>746</v>
      </c>
      <c r="AL127" s="233">
        <f t="shared" si="91"/>
        <v>922</v>
      </c>
      <c r="AM127" s="233">
        <f t="shared" si="92"/>
        <v>3084</v>
      </c>
      <c r="AN127" s="234">
        <f t="shared" si="153"/>
        <v>0</v>
      </c>
      <c r="AO127" s="234">
        <f t="shared" si="154"/>
        <v>0</v>
      </c>
      <c r="AP127" s="234">
        <f t="shared" si="155"/>
        <v>0</v>
      </c>
      <c r="AQ127" s="234">
        <f t="shared" si="156"/>
        <v>0</v>
      </c>
      <c r="AR127" s="234">
        <f t="shared" si="157"/>
        <v>0</v>
      </c>
      <c r="AS127" s="234">
        <f t="shared" si="158"/>
        <v>0</v>
      </c>
      <c r="AT127" s="234">
        <f t="shared" si="159"/>
        <v>0</v>
      </c>
      <c r="AU127" s="234">
        <f t="shared" si="93"/>
        <v>0</v>
      </c>
      <c r="AV127" s="167" t="str">
        <f>Setup!I15</f>
        <v>Yes</v>
      </c>
      <c r="AW127" s="167" t="str">
        <f>Setup!J15</f>
        <v>Yes</v>
      </c>
    </row>
    <row r="128" spans="1:49" ht="15" customHeight="1" x14ac:dyDescent="0.3">
      <c r="A128" s="167">
        <f>Setup!A15</f>
        <v>13</v>
      </c>
      <c r="B128" s="230">
        <f>Setup!B15</f>
        <v>46263</v>
      </c>
      <c r="C128" s="167" t="str">
        <f>Setup!C15</f>
        <v>Saturday</v>
      </c>
      <c r="D128" s="167" t="str">
        <f>Setup!D15</f>
        <v>FC Naples</v>
      </c>
      <c r="E128" s="231">
        <f>Setup!E15</f>
        <v>0.79166666666666696</v>
      </c>
      <c r="F128" s="167" t="str">
        <f>Setup!F15</f>
        <v>B</v>
      </c>
      <c r="G128" s="167" t="s">
        <v>119</v>
      </c>
      <c r="H128" s="167" t="str">
        <f>Setup!H15</f>
        <v>Yes</v>
      </c>
      <c r="I128" s="232">
        <f>IF(IFERROR(INDEX(Overrides!$F$49:$L$288,MATCH($A128&amp;$G128,Overrides!$C$49:$C$288,0),1),"")&lt;&gt;"",IFERROR(INDEX(Overrides!$F$49:$L$288,MATCH($A128&amp;$G128,Overrides!$C$49:$C$288,0),1),""),IF(IFERROR(INDEX(Overrides!$D$6:$J$45,MATCH($F128&amp;$G128,Overrides!$C$6:$C$45,0),1),"")&lt;&gt;"",IFERROR(INDEX(Overrides!$D$6:$J$45,MATCH($F128&amp;$G128,Overrides!$C$6:$C$45,0),1),""),MROUND(VLOOKUP("P1+",Setup!$A$30:$B$36,2,FALSE())*VLOOKUP($G128,Setup!$A$40:$B$48,2,FALSE())*VLOOKUP($F128,Setup!$A$52:$B$55,2,FALSE()),0.5)))</f>
        <v>0</v>
      </c>
      <c r="J128" s="232">
        <f>IF(IFERROR(INDEX(Overrides!$F$49:$L$288,MATCH($A128&amp;$G128,Overrides!$C$49:$C$288,0),2),"")&lt;&gt;"",IFERROR(INDEX(Overrides!$F$49:$L$288,MATCH($A128&amp;$G128,Overrides!$C$49:$C$288,0),2),""),IF(IFERROR(INDEX(Overrides!$D$6:$J$45,MATCH($F128&amp;$G128,Overrides!$C$6:$C$45,0),2),"")&lt;&gt;"",IFERROR(INDEX(Overrides!$D$6:$J$45,MATCH($F128&amp;$G128,Overrides!$C$6:$C$45,0),2),""),MROUND(VLOOKUP("P1",Setup!$A$30:$B$36,2,FALSE())*VLOOKUP($G128,Setup!$A$40:$B$48,2,FALSE())*VLOOKUP($F128,Setup!$A$52:$B$55,2,FALSE()),0.5)))</f>
        <v>0</v>
      </c>
      <c r="K128" s="232">
        <f>IF(IFERROR(INDEX(Overrides!$F$49:$L$288,MATCH($A128&amp;$G128,Overrides!$C$49:$C$288,0),3),"")&lt;&gt;"",IFERROR(INDEX(Overrides!$F$49:$L$288,MATCH($A128&amp;$G128,Overrides!$C$49:$C$288,0),3),""),IF(IFERROR(INDEX(Overrides!$D$6:$J$45,MATCH($F128&amp;$G128,Overrides!$C$6:$C$45,0),3),"")&lt;&gt;"",IFERROR(INDEX(Overrides!$D$6:$J$45,MATCH($F128&amp;$G128,Overrides!$C$6:$C$45,0),3),""),MROUND(VLOOKUP("P2+",Setup!$A$30:$B$36,2,FALSE())*VLOOKUP($G128,Setup!$A$40:$B$48,2,FALSE())*VLOOKUP($F128,Setup!$A$52:$B$55,2,FALSE()),0.5)))</f>
        <v>0</v>
      </c>
      <c r="L128" s="232">
        <f>IF(IFERROR(INDEX(Overrides!$F$49:$L$288,MATCH($A128&amp;$G128,Overrides!$C$49:$C$288,0),4),"")&lt;&gt;"",IFERROR(INDEX(Overrides!$F$49:$L$288,MATCH($A128&amp;$G128,Overrides!$C$49:$C$288,0),4),""),IF(IFERROR(INDEX(Overrides!$D$6:$J$45,MATCH($F128&amp;$G128,Overrides!$C$6:$C$45,0),4),"")&lt;&gt;"",IFERROR(INDEX(Overrides!$D$6:$J$45,MATCH($F128&amp;$G128,Overrides!$C$6:$C$45,0),4),""),MROUND(VLOOKUP("P2",Setup!$A$30:$B$36,2,FALSE())*VLOOKUP($G128,Setup!$A$40:$B$48,2,FALSE())*VLOOKUP($F128,Setup!$A$52:$B$55,2,FALSE()),0.5)))</f>
        <v>0</v>
      </c>
      <c r="M128" s="232">
        <f>IF(IFERROR(INDEX(Overrides!$F$49:$L$288,MATCH($A128&amp;$G128,Overrides!$C$49:$C$288,0),5),"")&lt;&gt;"",IFERROR(INDEX(Overrides!$F$49:$L$288,MATCH($A128&amp;$G128,Overrides!$C$49:$C$288,0),5),""),IF(IFERROR(INDEX(Overrides!$D$6:$J$45,MATCH($F128&amp;$G128,Overrides!$C$6:$C$45,0),5),"")&lt;&gt;"",IFERROR(INDEX(Overrides!$D$6:$J$45,MATCH($F128&amp;$G128,Overrides!$C$6:$C$45,0),5),""),MROUND(VLOOKUP("P3",Setup!$A$30:$B$36,2,FALSE())*VLOOKUP($G128,Setup!$A$40:$B$48,2,FALSE())*VLOOKUP($F128,Setup!$A$52:$B$55,2,FALSE()),0.5)))</f>
        <v>0</v>
      </c>
      <c r="N128" s="232">
        <f>IF(IFERROR(INDEX(Overrides!$F$49:$L$288,MATCH($A128&amp;$G128,Overrides!$C$49:$C$288,0),6),"")&lt;&gt;"",IFERROR(INDEX(Overrides!$F$49:$L$288,MATCH($A128&amp;$G128,Overrides!$C$49:$C$288,0),6),""),IF(IFERROR(INDEX(Overrides!$D$6:$J$45,MATCH($F128&amp;$G128,Overrides!$C$6:$C$45,0),6),"")&lt;&gt;"",IFERROR(INDEX(Overrides!$D$6:$J$45,MATCH($F128&amp;$G128,Overrides!$C$6:$C$45,0),6),""),MROUND(VLOOKUP("P4",Setup!$A$30:$B$36,2,FALSE())*VLOOKUP($G128,Setup!$A$40:$B$48,2,FALSE())*VLOOKUP($F128,Setup!$A$52:$B$55,2,FALSE()),0.5)))</f>
        <v>0</v>
      </c>
      <c r="O128" s="232">
        <f>IF(IFERROR(INDEX(Overrides!$F$49:$L$288,MATCH($A128&amp;$G128,Overrides!$C$49:$C$288,0),7),"")&lt;&gt;"",IFERROR(INDEX(Overrides!$F$49:$L$288,MATCH($A128&amp;$G128,Overrides!$C$49:$C$288,0),7),""),IF(IFERROR(INDEX(Overrides!$D$6:$J$45,MATCH($F128&amp;$G128,Overrides!$C$6:$C$45,0),7),"")&lt;&gt;"",IFERROR(INDEX(Overrides!$D$6:$J$45,MATCH($F128&amp;$G128,Overrides!$C$6:$C$45,0),7),""),MROUND(VLOOKUP("P5",Setup!$A$30:$B$36,2,FALSE())*VLOOKUP($G128,Setup!$A$40:$B$48,2,FALSE())*VLOOKUP($F128,Setup!$A$52:$B$55,2,FALSE()),0.5)))</f>
        <v>0</v>
      </c>
      <c r="P128" s="233">
        <f>SUMIFS(Inventory!$F$2:$F$38,Inventory!$I$2:$I$38,"P1+",Inventory!$E$2:$E$38,"&lt;&gt;West")+IF(UPPER($H128)="YES",SUMIFS(Inventory!$F$2:$F$38,Inventory!$I$2:$I$38,"P1+",Inventory!$E$2:$E$38,"West"),0)</f>
        <v>68</v>
      </c>
      <c r="Q128" s="233">
        <f>SUMIFS(Inventory!$F$2:$F$38,Inventory!$I$2:$I$38,"P1",Inventory!$E$2:$E$38,"&lt;&gt;West")+IF(UPPER($H128)="YES",SUMIFS(Inventory!$F$2:$F$38,Inventory!$I$2:$I$38,"P1",Inventory!$E$2:$E$38,"West"),0)</f>
        <v>422</v>
      </c>
      <c r="R128" s="233">
        <f>SUMIFS(Inventory!$F$2:$F$38,Inventory!$I$2:$I$38,"P2+",Inventory!$E$2:$E$38,"&lt;&gt;West")+IF(UPPER($H128)="YES",SUMIFS(Inventory!$F$2:$F$38,Inventory!$I$2:$I$38,"P2+",Inventory!$E$2:$E$38,"West"),0)</f>
        <v>70</v>
      </c>
      <c r="S128" s="233">
        <f>SUMIFS(Inventory!$F$2:$F$38,Inventory!$I$2:$I$38,"P2",Inventory!$E$2:$E$38,"&lt;&gt;West")+IF(UPPER($H128)="YES",SUMIFS(Inventory!$F$2:$F$38,Inventory!$I$2:$I$38,"P2",Inventory!$E$2:$E$38,"West"),0)</f>
        <v>658</v>
      </c>
      <c r="T128" s="233">
        <f>SUMIFS(Inventory!$F$2:$F$38,Inventory!$I$2:$I$38,"P3",Inventory!$E$2:$E$38,"&lt;&gt;West")+IF(UPPER($H128)="YES",SUMIFS(Inventory!$F$2:$F$38,Inventory!$I$2:$I$38,"P3",Inventory!$E$2:$E$38,"West"),0)</f>
        <v>1120</v>
      </c>
      <c r="U128" s="233">
        <f>SUMIFS(Inventory!$F$2:$F$38,Inventory!$I$2:$I$38,"P4",Inventory!$E$2:$E$38,"&lt;&gt;West")+IF(UPPER($H128)="YES",SUMIFS(Inventory!$F$2:$F$38,Inventory!$I$2:$I$38,"P4",Inventory!$E$2:$E$38,"West"),0)</f>
        <v>746</v>
      </c>
      <c r="V128" s="233">
        <f>SUMIFS(Inventory!$F$2:$F$38,Inventory!$I$2:$I$38,"P5",Inventory!$E$2:$E$38,"&lt;&gt;West")+IF(UPPER($H128)="YES",SUMIFS(Inventory!$F$2:$F$38,Inventory!$I$2:$I$38,"P5",Inventory!$E$2:$E$38,"West"),0)</f>
        <v>922</v>
      </c>
      <c r="W128" s="233">
        <f t="shared" si="152"/>
        <v>4006</v>
      </c>
      <c r="X128" s="233">
        <f>IF(IFERROR(INDEX(Overrides!$F$292:$L$531,MATCH($A128&amp;$G128,Overrides!$C$292:$C$531,0),1),"")&lt;&gt;"",IFERROR(INDEX(Overrides!$F$292:$L$531,MATCH($A128&amp;$G128,Overrides!$C$292:$C$531,0),1),""),ROUND(P128*Setup!B$75*VLOOKUP($F128,Setup!$A$52:$C$55,3,FALSE()),0))</f>
        <v>0</v>
      </c>
      <c r="Y128" s="233">
        <f>IF(IFERROR(INDEX(Overrides!$F$292:$L$531,MATCH($A128&amp;$G128,Overrides!$C$292:$C$531,0),2),"")&lt;&gt;"",IFERROR(INDEX(Overrides!$F$292:$L$531,MATCH($A128&amp;$G128,Overrides!$C$292:$C$531,0),2),""),ROUND(Q128*Setup!C$75*VLOOKUP($F128,Setup!$A$52:$C$55,3,FALSE()),0))</f>
        <v>0</v>
      </c>
      <c r="Z128" s="233">
        <f>IF(IFERROR(INDEX(Overrides!$F$292:$L$531,MATCH($A128&amp;$G128,Overrides!$C$292:$C$531,0),3),"")&lt;&gt;"",IFERROR(INDEX(Overrides!$F$292:$L$531,MATCH($A128&amp;$G128,Overrides!$C$292:$C$531,0),3),""),ROUND(R128*Setup!D$75*VLOOKUP($F128,Setup!$A$52:$C$55,3,FALSE()),0))</f>
        <v>0</v>
      </c>
      <c r="AA128" s="233">
        <f>IF(IFERROR(INDEX(Overrides!$F$292:$L$531,MATCH($A128&amp;$G128,Overrides!$C$292:$C$531,0),4),"")&lt;&gt;"",IFERROR(INDEX(Overrides!$F$292:$L$531,MATCH($A128&amp;$G128,Overrides!$C$292:$C$531,0),4),""),ROUND(S128*Setup!E$75*VLOOKUP($F128,Setup!$A$52:$C$55,3,FALSE()),0))</f>
        <v>0</v>
      </c>
      <c r="AB128" s="233">
        <f>IF(IFERROR(INDEX(Overrides!$F$292:$L$531,MATCH($A128&amp;$G128,Overrides!$C$292:$C$531,0),5),"")&lt;&gt;"",IFERROR(INDEX(Overrides!$F$292:$L$531,MATCH($A128&amp;$G128,Overrides!$C$292:$C$531,0),5),""),ROUND(T128*Setup!F$75*VLOOKUP($F128,Setup!$A$52:$C$55,3,FALSE()),0))</f>
        <v>0</v>
      </c>
      <c r="AC128" s="233">
        <f>IF(IFERROR(INDEX(Overrides!$F$292:$L$531,MATCH($A128&amp;$G128,Overrides!$C$292:$C$531,0),6),"")&lt;&gt;"",IFERROR(INDEX(Overrides!$F$292:$L$531,MATCH($A128&amp;$G128,Overrides!$C$292:$C$531,0),6),""),ROUND(U128*Setup!G$75*VLOOKUP($F128,Setup!$A$52:$C$55,3,FALSE()),0))</f>
        <v>0</v>
      </c>
      <c r="AD128" s="233">
        <f>IF(IFERROR(INDEX(Overrides!$F$292:$L$531,MATCH($A128&amp;$G128,Overrides!$C$292:$C$531,0),7),"")&lt;&gt;"",IFERROR(INDEX(Overrides!$F$292:$L$531,MATCH($A128&amp;$G128,Overrides!$C$292:$C$531,0),7),""),ROUND(V128*Setup!H$75*VLOOKUP($F128,Setup!$A$52:$C$55,3,FALSE()),0))</f>
        <v>0</v>
      </c>
      <c r="AE128" s="233">
        <f t="shared" si="84"/>
        <v>0</v>
      </c>
      <c r="AF128" s="233">
        <f t="shared" si="85"/>
        <v>68</v>
      </c>
      <c r="AG128" s="233">
        <f t="shared" si="86"/>
        <v>422</v>
      </c>
      <c r="AH128" s="233">
        <f t="shared" si="87"/>
        <v>70</v>
      </c>
      <c r="AI128" s="233">
        <f t="shared" si="88"/>
        <v>658</v>
      </c>
      <c r="AJ128" s="233">
        <f t="shared" si="89"/>
        <v>1120</v>
      </c>
      <c r="AK128" s="233">
        <f t="shared" si="90"/>
        <v>746</v>
      </c>
      <c r="AL128" s="233">
        <f t="shared" si="91"/>
        <v>922</v>
      </c>
      <c r="AM128" s="233">
        <f t="shared" si="92"/>
        <v>3084</v>
      </c>
      <c r="AN128" s="234">
        <f t="shared" si="153"/>
        <v>0</v>
      </c>
      <c r="AO128" s="234">
        <f t="shared" si="154"/>
        <v>0</v>
      </c>
      <c r="AP128" s="234">
        <f t="shared" si="155"/>
        <v>0</v>
      </c>
      <c r="AQ128" s="234">
        <f t="shared" si="156"/>
        <v>0</v>
      </c>
      <c r="AR128" s="234">
        <f t="shared" si="157"/>
        <v>0</v>
      </c>
      <c r="AS128" s="234">
        <f t="shared" si="158"/>
        <v>0</v>
      </c>
      <c r="AT128" s="234">
        <f t="shared" si="159"/>
        <v>0</v>
      </c>
      <c r="AU128" s="234">
        <f t="shared" si="93"/>
        <v>0</v>
      </c>
      <c r="AV128" s="167" t="str">
        <f>Setup!I15</f>
        <v>Yes</v>
      </c>
      <c r="AW128" s="167" t="str">
        <f>Setup!J15</f>
        <v>Yes</v>
      </c>
    </row>
    <row r="129" spans="1:49" ht="15" customHeight="1" x14ac:dyDescent="0.3">
      <c r="A129" s="167">
        <f>Setup!A15</f>
        <v>13</v>
      </c>
      <c r="B129" s="230">
        <f>Setup!B15</f>
        <v>46263</v>
      </c>
      <c r="C129" s="167" t="str">
        <f>Setup!C15</f>
        <v>Saturday</v>
      </c>
      <c r="D129" s="167" t="str">
        <f>Setup!D15</f>
        <v>FC Naples</v>
      </c>
      <c r="E129" s="231">
        <f>Setup!E15</f>
        <v>0.79166666666666696</v>
      </c>
      <c r="F129" s="167" t="str">
        <f>Setup!F15</f>
        <v>B</v>
      </c>
      <c r="G129" s="167" t="s">
        <v>121</v>
      </c>
      <c r="H129" s="167" t="str">
        <f>Setup!H15</f>
        <v>Yes</v>
      </c>
      <c r="I129" s="232">
        <f>IF(IFERROR(INDEX(Overrides!$F$49:$L$288,MATCH($A129&amp;$G129,Overrides!$C$49:$C$288,0),1),"")&lt;&gt;"",IFERROR(INDEX(Overrides!$F$49:$L$288,MATCH($A129&amp;$G129,Overrides!$C$49:$C$288,0),1),""),IF(IFERROR(INDEX(Overrides!$D$6:$J$45,MATCH($F129&amp;$G129,Overrides!$C$6:$C$45,0),1),"")&lt;&gt;"",IFERROR(INDEX(Overrides!$D$6:$J$45,MATCH($F129&amp;$G129,Overrides!$C$6:$C$45,0),1),""),MROUND(VLOOKUP("P1+",Setup!$A$30:$B$36,2,FALSE())*VLOOKUP($G129,Setup!$A$40:$B$48,2,FALSE())*VLOOKUP($F129,Setup!$A$52:$B$55,2,FALSE()),0.5)))</f>
        <v>0</v>
      </c>
      <c r="J129" s="232">
        <f>IF(IFERROR(INDEX(Overrides!$F$49:$L$288,MATCH($A129&amp;$G129,Overrides!$C$49:$C$288,0),2),"")&lt;&gt;"",IFERROR(INDEX(Overrides!$F$49:$L$288,MATCH($A129&amp;$G129,Overrides!$C$49:$C$288,0),2),""),IF(IFERROR(INDEX(Overrides!$D$6:$J$45,MATCH($F129&amp;$G129,Overrides!$C$6:$C$45,0),2),"")&lt;&gt;"",IFERROR(INDEX(Overrides!$D$6:$J$45,MATCH($F129&amp;$G129,Overrides!$C$6:$C$45,0),2),""),MROUND(VLOOKUP("P1",Setup!$A$30:$B$36,2,FALSE())*VLOOKUP($G129,Setup!$A$40:$B$48,2,FALSE())*VLOOKUP($F129,Setup!$A$52:$B$55,2,FALSE()),0.5)))</f>
        <v>0</v>
      </c>
      <c r="K129" s="232">
        <f>IF(IFERROR(INDEX(Overrides!$F$49:$L$288,MATCH($A129&amp;$G129,Overrides!$C$49:$C$288,0),3),"")&lt;&gt;"",IFERROR(INDEX(Overrides!$F$49:$L$288,MATCH($A129&amp;$G129,Overrides!$C$49:$C$288,0),3),""),IF(IFERROR(INDEX(Overrides!$D$6:$J$45,MATCH($F129&amp;$G129,Overrides!$C$6:$C$45,0),3),"")&lt;&gt;"",IFERROR(INDEX(Overrides!$D$6:$J$45,MATCH($F129&amp;$G129,Overrides!$C$6:$C$45,0),3),""),MROUND(VLOOKUP("P2+",Setup!$A$30:$B$36,2,FALSE())*VLOOKUP($G129,Setup!$A$40:$B$48,2,FALSE())*VLOOKUP($F129,Setup!$A$52:$B$55,2,FALSE()),0.5)))</f>
        <v>0</v>
      </c>
      <c r="L129" s="232">
        <f>IF(IFERROR(INDEX(Overrides!$F$49:$L$288,MATCH($A129&amp;$G129,Overrides!$C$49:$C$288,0),4),"")&lt;&gt;"",IFERROR(INDEX(Overrides!$F$49:$L$288,MATCH($A129&amp;$G129,Overrides!$C$49:$C$288,0),4),""),IF(IFERROR(INDEX(Overrides!$D$6:$J$45,MATCH($F129&amp;$G129,Overrides!$C$6:$C$45,0),4),"")&lt;&gt;"",IFERROR(INDEX(Overrides!$D$6:$J$45,MATCH($F129&amp;$G129,Overrides!$C$6:$C$45,0),4),""),MROUND(VLOOKUP("P2",Setup!$A$30:$B$36,2,FALSE())*VLOOKUP($G129,Setup!$A$40:$B$48,2,FALSE())*VLOOKUP($F129,Setup!$A$52:$B$55,2,FALSE()),0.5)))</f>
        <v>0</v>
      </c>
      <c r="M129" s="232">
        <f>IF(IFERROR(INDEX(Overrides!$F$49:$L$288,MATCH($A129&amp;$G129,Overrides!$C$49:$C$288,0),5),"")&lt;&gt;"",IFERROR(INDEX(Overrides!$F$49:$L$288,MATCH($A129&amp;$G129,Overrides!$C$49:$C$288,0),5),""),IF(IFERROR(INDEX(Overrides!$D$6:$J$45,MATCH($F129&amp;$G129,Overrides!$C$6:$C$45,0),5),"")&lt;&gt;"",IFERROR(INDEX(Overrides!$D$6:$J$45,MATCH($F129&amp;$G129,Overrides!$C$6:$C$45,0),5),""),MROUND(VLOOKUP("P3",Setup!$A$30:$B$36,2,FALSE())*VLOOKUP($G129,Setup!$A$40:$B$48,2,FALSE())*VLOOKUP($F129,Setup!$A$52:$B$55,2,FALSE()),0.5)))</f>
        <v>0</v>
      </c>
      <c r="N129" s="232">
        <f>IF(IFERROR(INDEX(Overrides!$F$49:$L$288,MATCH($A129&amp;$G129,Overrides!$C$49:$C$288,0),6),"")&lt;&gt;"",IFERROR(INDEX(Overrides!$F$49:$L$288,MATCH($A129&amp;$G129,Overrides!$C$49:$C$288,0),6),""),IF(IFERROR(INDEX(Overrides!$D$6:$J$45,MATCH($F129&amp;$G129,Overrides!$C$6:$C$45,0),6),"")&lt;&gt;"",IFERROR(INDEX(Overrides!$D$6:$J$45,MATCH($F129&amp;$G129,Overrides!$C$6:$C$45,0),6),""),MROUND(VLOOKUP("P4",Setup!$A$30:$B$36,2,FALSE())*VLOOKUP($G129,Setup!$A$40:$B$48,2,FALSE())*VLOOKUP($F129,Setup!$A$52:$B$55,2,FALSE()),0.5)))</f>
        <v>0</v>
      </c>
      <c r="O129" s="232">
        <f>IF(IFERROR(INDEX(Overrides!$F$49:$L$288,MATCH($A129&amp;$G129,Overrides!$C$49:$C$288,0),7),"")&lt;&gt;"",IFERROR(INDEX(Overrides!$F$49:$L$288,MATCH($A129&amp;$G129,Overrides!$C$49:$C$288,0),7),""),IF(IFERROR(INDEX(Overrides!$D$6:$J$45,MATCH($F129&amp;$G129,Overrides!$C$6:$C$45,0),7),"")&lt;&gt;"",IFERROR(INDEX(Overrides!$D$6:$J$45,MATCH($F129&amp;$G129,Overrides!$C$6:$C$45,0),7),""),MROUND(VLOOKUP("P5",Setup!$A$30:$B$36,2,FALSE())*VLOOKUP($G129,Setup!$A$40:$B$48,2,FALSE())*VLOOKUP($F129,Setup!$A$52:$B$55,2,FALSE()),0.5)))</f>
        <v>0</v>
      </c>
      <c r="P129" s="233">
        <f>SUMIFS(Inventory!$F$2:$F$38,Inventory!$I$2:$I$38,"P1+",Inventory!$E$2:$E$38,"&lt;&gt;West")+IF(UPPER($H129)="YES",SUMIFS(Inventory!$F$2:$F$38,Inventory!$I$2:$I$38,"P1+",Inventory!$E$2:$E$38,"West"),0)</f>
        <v>68</v>
      </c>
      <c r="Q129" s="233">
        <f>SUMIFS(Inventory!$F$2:$F$38,Inventory!$I$2:$I$38,"P1",Inventory!$E$2:$E$38,"&lt;&gt;West")+IF(UPPER($H129)="YES",SUMIFS(Inventory!$F$2:$F$38,Inventory!$I$2:$I$38,"P1",Inventory!$E$2:$E$38,"West"),0)</f>
        <v>422</v>
      </c>
      <c r="R129" s="233">
        <f>SUMIFS(Inventory!$F$2:$F$38,Inventory!$I$2:$I$38,"P2+",Inventory!$E$2:$E$38,"&lt;&gt;West")+IF(UPPER($H129)="YES",SUMIFS(Inventory!$F$2:$F$38,Inventory!$I$2:$I$38,"P2+",Inventory!$E$2:$E$38,"West"),0)</f>
        <v>70</v>
      </c>
      <c r="S129" s="233">
        <f>SUMIFS(Inventory!$F$2:$F$38,Inventory!$I$2:$I$38,"P2",Inventory!$E$2:$E$38,"&lt;&gt;West")+IF(UPPER($H129)="YES",SUMIFS(Inventory!$F$2:$F$38,Inventory!$I$2:$I$38,"P2",Inventory!$E$2:$E$38,"West"),0)</f>
        <v>658</v>
      </c>
      <c r="T129" s="233">
        <f>SUMIFS(Inventory!$F$2:$F$38,Inventory!$I$2:$I$38,"P3",Inventory!$E$2:$E$38,"&lt;&gt;West")+IF(UPPER($H129)="YES",SUMIFS(Inventory!$F$2:$F$38,Inventory!$I$2:$I$38,"P3",Inventory!$E$2:$E$38,"West"),0)</f>
        <v>1120</v>
      </c>
      <c r="U129" s="233">
        <f>SUMIFS(Inventory!$F$2:$F$38,Inventory!$I$2:$I$38,"P4",Inventory!$E$2:$E$38,"&lt;&gt;West")+IF(UPPER($H129)="YES",SUMIFS(Inventory!$F$2:$F$38,Inventory!$I$2:$I$38,"P4",Inventory!$E$2:$E$38,"West"),0)</f>
        <v>746</v>
      </c>
      <c r="V129" s="233">
        <f>SUMIFS(Inventory!$F$2:$F$38,Inventory!$I$2:$I$38,"P5",Inventory!$E$2:$E$38,"&lt;&gt;West")+IF(UPPER($H129)="YES",SUMIFS(Inventory!$F$2:$F$38,Inventory!$I$2:$I$38,"P5",Inventory!$E$2:$E$38,"West"),0)</f>
        <v>922</v>
      </c>
      <c r="W129" s="233">
        <f t="shared" si="152"/>
        <v>4006</v>
      </c>
      <c r="X129" s="233">
        <f>IF(IFERROR(INDEX(Overrides!$F$292:$L$531,MATCH($A129&amp;$G129,Overrides!$C$292:$C$531,0),1),"")&lt;&gt;"",IFERROR(INDEX(Overrides!$F$292:$L$531,MATCH($A129&amp;$G129,Overrides!$C$292:$C$531,0),1),""),ROUND(P129*Setup!B$76*VLOOKUP($F129,Setup!$A$52:$C$55,3,FALSE()),0))</f>
        <v>0</v>
      </c>
      <c r="Y129" s="233">
        <f>IF(IFERROR(INDEX(Overrides!$F$292:$L$531,MATCH($A129&amp;$G129,Overrides!$C$292:$C$531,0),2),"")&lt;&gt;"",IFERROR(INDEX(Overrides!$F$292:$L$531,MATCH($A129&amp;$G129,Overrides!$C$292:$C$531,0),2),""),ROUND(Q129*Setup!C$76*VLOOKUP($F129,Setup!$A$52:$C$55,3,FALSE()),0))</f>
        <v>0</v>
      </c>
      <c r="Z129" s="233">
        <f>IF(IFERROR(INDEX(Overrides!$F$292:$L$531,MATCH($A129&amp;$G129,Overrides!$C$292:$C$531,0),3),"")&lt;&gt;"",IFERROR(INDEX(Overrides!$F$292:$L$531,MATCH($A129&amp;$G129,Overrides!$C$292:$C$531,0),3),""),ROUND(R129*Setup!D$76*VLOOKUP($F129,Setup!$A$52:$C$55,3,FALSE()),0))</f>
        <v>0</v>
      </c>
      <c r="AA129" s="233">
        <f>IF(IFERROR(INDEX(Overrides!$F$292:$L$531,MATCH($A129&amp;$G129,Overrides!$C$292:$C$531,0),4),"")&lt;&gt;"",IFERROR(INDEX(Overrides!$F$292:$L$531,MATCH($A129&amp;$G129,Overrides!$C$292:$C$531,0),4),""),ROUND(S129*Setup!E$76*VLOOKUP($F129,Setup!$A$52:$C$55,3,FALSE()),0))</f>
        <v>0</v>
      </c>
      <c r="AB129" s="233">
        <f>IF(IFERROR(INDEX(Overrides!$F$292:$L$531,MATCH($A129&amp;$G129,Overrides!$C$292:$C$531,0),5),"")&lt;&gt;"",IFERROR(INDEX(Overrides!$F$292:$L$531,MATCH($A129&amp;$G129,Overrides!$C$292:$C$531,0),5),""),ROUND(T129*Setup!F$76*VLOOKUP($F129,Setup!$A$52:$C$55,3,FALSE()),0))</f>
        <v>0</v>
      </c>
      <c r="AC129" s="233">
        <f>IF(IFERROR(INDEX(Overrides!$F$292:$L$531,MATCH($A129&amp;$G129,Overrides!$C$292:$C$531,0),6),"")&lt;&gt;"",IFERROR(INDEX(Overrides!$F$292:$L$531,MATCH($A129&amp;$G129,Overrides!$C$292:$C$531,0),6),""),ROUND(U129*Setup!G$76*VLOOKUP($F129,Setup!$A$52:$C$55,3,FALSE()),0))</f>
        <v>0</v>
      </c>
      <c r="AD129" s="233">
        <f>IF(IFERROR(INDEX(Overrides!$F$292:$L$531,MATCH($A129&amp;$G129,Overrides!$C$292:$C$531,0),7),"")&lt;&gt;"",IFERROR(INDEX(Overrides!$F$292:$L$531,MATCH($A129&amp;$G129,Overrides!$C$292:$C$531,0),7),""),ROUND(V129*Setup!H$76*VLOOKUP($F129,Setup!$A$52:$C$55,3,FALSE()),0))</f>
        <v>0</v>
      </c>
      <c r="AE129" s="233">
        <f t="shared" si="84"/>
        <v>0</v>
      </c>
      <c r="AF129" s="233">
        <f t="shared" si="85"/>
        <v>68</v>
      </c>
      <c r="AG129" s="233">
        <f t="shared" si="86"/>
        <v>422</v>
      </c>
      <c r="AH129" s="233">
        <f t="shared" si="87"/>
        <v>70</v>
      </c>
      <c r="AI129" s="233">
        <f t="shared" si="88"/>
        <v>658</v>
      </c>
      <c r="AJ129" s="233">
        <f t="shared" si="89"/>
        <v>1120</v>
      </c>
      <c r="AK129" s="233">
        <f t="shared" si="90"/>
        <v>746</v>
      </c>
      <c r="AL129" s="233">
        <f t="shared" si="91"/>
        <v>922</v>
      </c>
      <c r="AM129" s="233">
        <f t="shared" si="92"/>
        <v>3084</v>
      </c>
      <c r="AN129" s="234">
        <f t="shared" si="153"/>
        <v>0</v>
      </c>
      <c r="AO129" s="234">
        <f t="shared" si="154"/>
        <v>0</v>
      </c>
      <c r="AP129" s="234">
        <f t="shared" si="155"/>
        <v>0</v>
      </c>
      <c r="AQ129" s="234">
        <f t="shared" si="156"/>
        <v>0</v>
      </c>
      <c r="AR129" s="234">
        <f t="shared" si="157"/>
        <v>0</v>
      </c>
      <c r="AS129" s="234">
        <f t="shared" si="158"/>
        <v>0</v>
      </c>
      <c r="AT129" s="234">
        <f t="shared" si="159"/>
        <v>0</v>
      </c>
      <c r="AU129" s="234">
        <f t="shared" si="93"/>
        <v>0</v>
      </c>
      <c r="AV129" s="167" t="str">
        <f>Setup!I15</f>
        <v>Yes</v>
      </c>
      <c r="AW129" s="167" t="str">
        <f>Setup!J15</f>
        <v>Yes</v>
      </c>
    </row>
    <row r="130" spans="1:49" ht="15" customHeight="1" x14ac:dyDescent="0.3">
      <c r="A130" s="167">
        <f>Setup!A15</f>
        <v>13</v>
      </c>
      <c r="B130" s="230">
        <f>Setup!B15</f>
        <v>46263</v>
      </c>
      <c r="C130" s="167" t="str">
        <f>Setup!C15</f>
        <v>Saturday</v>
      </c>
      <c r="D130" s="167" t="str">
        <f>Setup!D15</f>
        <v>FC Naples</v>
      </c>
      <c r="E130" s="231">
        <f>Setup!E15</f>
        <v>0.79166666666666696</v>
      </c>
      <c r="F130" s="167" t="str">
        <f>Setup!F15</f>
        <v>B</v>
      </c>
      <c r="G130" s="167" t="s">
        <v>123</v>
      </c>
      <c r="H130" s="167" t="str">
        <f>Setup!H15</f>
        <v>Yes</v>
      </c>
      <c r="I130" s="232">
        <f>IF(IFERROR(INDEX(Overrides!$F$49:$L$288,MATCH($A130&amp;$G130,Overrides!$C$49:$C$288,0),1),"")&lt;&gt;"",IFERROR(INDEX(Overrides!$F$49:$L$288,MATCH($A130&amp;$G130,Overrides!$C$49:$C$288,0),1),""),IF(IFERROR(INDEX(Overrides!$D$6:$J$45,MATCH($F130&amp;$G130,Overrides!$C$6:$C$45,0),1),"")&lt;&gt;"",IFERROR(INDEX(Overrides!$D$6:$J$45,MATCH($F130&amp;$G130,Overrides!$C$6:$C$45,0),1),""),MROUND(VLOOKUP("P1+",Setup!$A$30:$B$36,2,FALSE())*VLOOKUP($G130,Setup!$A$40:$B$48,2,FALSE())*VLOOKUP($F130,Setup!$A$52:$B$55,2,FALSE()),0.5)))</f>
        <v>0</v>
      </c>
      <c r="J130" s="232">
        <f>IF(IFERROR(INDEX(Overrides!$F$49:$L$288,MATCH($A130&amp;$G130,Overrides!$C$49:$C$288,0),2),"")&lt;&gt;"",IFERROR(INDEX(Overrides!$F$49:$L$288,MATCH($A130&amp;$G130,Overrides!$C$49:$C$288,0),2),""),IF(IFERROR(INDEX(Overrides!$D$6:$J$45,MATCH($F130&amp;$G130,Overrides!$C$6:$C$45,0),2),"")&lt;&gt;"",IFERROR(INDEX(Overrides!$D$6:$J$45,MATCH($F130&amp;$G130,Overrides!$C$6:$C$45,0),2),""),MROUND(VLOOKUP("P1",Setup!$A$30:$B$36,2,FALSE())*VLOOKUP($G130,Setup!$A$40:$B$48,2,FALSE())*VLOOKUP($F130,Setup!$A$52:$B$55,2,FALSE()),0.5)))</f>
        <v>0</v>
      </c>
      <c r="K130" s="232">
        <f>IF(IFERROR(INDEX(Overrides!$F$49:$L$288,MATCH($A130&amp;$G130,Overrides!$C$49:$C$288,0),3),"")&lt;&gt;"",IFERROR(INDEX(Overrides!$F$49:$L$288,MATCH($A130&amp;$G130,Overrides!$C$49:$C$288,0),3),""),IF(IFERROR(INDEX(Overrides!$D$6:$J$45,MATCH($F130&amp;$G130,Overrides!$C$6:$C$45,0),3),"")&lt;&gt;"",IFERROR(INDEX(Overrides!$D$6:$J$45,MATCH($F130&amp;$G130,Overrides!$C$6:$C$45,0),3),""),MROUND(VLOOKUP("P2+",Setup!$A$30:$B$36,2,FALSE())*VLOOKUP($G130,Setup!$A$40:$B$48,2,FALSE())*VLOOKUP($F130,Setup!$A$52:$B$55,2,FALSE()),0.5)))</f>
        <v>0</v>
      </c>
      <c r="L130" s="232">
        <f>IF(IFERROR(INDEX(Overrides!$F$49:$L$288,MATCH($A130&amp;$G130,Overrides!$C$49:$C$288,0),4),"")&lt;&gt;"",IFERROR(INDEX(Overrides!$F$49:$L$288,MATCH($A130&amp;$G130,Overrides!$C$49:$C$288,0),4),""),IF(IFERROR(INDEX(Overrides!$D$6:$J$45,MATCH($F130&amp;$G130,Overrides!$C$6:$C$45,0),4),"")&lt;&gt;"",IFERROR(INDEX(Overrides!$D$6:$J$45,MATCH($F130&amp;$G130,Overrides!$C$6:$C$45,0),4),""),MROUND(VLOOKUP("P2",Setup!$A$30:$B$36,2,FALSE())*VLOOKUP($G130,Setup!$A$40:$B$48,2,FALSE())*VLOOKUP($F130,Setup!$A$52:$B$55,2,FALSE()),0.5)))</f>
        <v>0</v>
      </c>
      <c r="M130" s="232">
        <f>IF(IFERROR(INDEX(Overrides!$F$49:$L$288,MATCH($A130&amp;$G130,Overrides!$C$49:$C$288,0),5),"")&lt;&gt;"",IFERROR(INDEX(Overrides!$F$49:$L$288,MATCH($A130&amp;$G130,Overrides!$C$49:$C$288,0),5),""),IF(IFERROR(INDEX(Overrides!$D$6:$J$45,MATCH($F130&amp;$G130,Overrides!$C$6:$C$45,0),5),"")&lt;&gt;"",IFERROR(INDEX(Overrides!$D$6:$J$45,MATCH($F130&amp;$G130,Overrides!$C$6:$C$45,0),5),""),MROUND(VLOOKUP("P3",Setup!$A$30:$B$36,2,FALSE())*VLOOKUP($G130,Setup!$A$40:$B$48,2,FALSE())*VLOOKUP($F130,Setup!$A$52:$B$55,2,FALSE()),0.5)))</f>
        <v>0</v>
      </c>
      <c r="N130" s="232">
        <f>IF(IFERROR(INDEX(Overrides!$F$49:$L$288,MATCH($A130&amp;$G130,Overrides!$C$49:$C$288,0),6),"")&lt;&gt;"",IFERROR(INDEX(Overrides!$F$49:$L$288,MATCH($A130&amp;$G130,Overrides!$C$49:$C$288,0),6),""),IF(IFERROR(INDEX(Overrides!$D$6:$J$45,MATCH($F130&amp;$G130,Overrides!$C$6:$C$45,0),6),"")&lt;&gt;"",IFERROR(INDEX(Overrides!$D$6:$J$45,MATCH($F130&amp;$G130,Overrides!$C$6:$C$45,0),6),""),MROUND(VLOOKUP("P4",Setup!$A$30:$B$36,2,FALSE())*VLOOKUP($G130,Setup!$A$40:$B$48,2,FALSE())*VLOOKUP($F130,Setup!$A$52:$B$55,2,FALSE()),0.5)))</f>
        <v>0</v>
      </c>
      <c r="O130" s="232">
        <f>IF(IFERROR(INDEX(Overrides!$F$49:$L$288,MATCH($A130&amp;$G130,Overrides!$C$49:$C$288,0),7),"")&lt;&gt;"",IFERROR(INDEX(Overrides!$F$49:$L$288,MATCH($A130&amp;$G130,Overrides!$C$49:$C$288,0),7),""),IF(IFERROR(INDEX(Overrides!$D$6:$J$45,MATCH($F130&amp;$G130,Overrides!$C$6:$C$45,0),7),"")&lt;&gt;"",IFERROR(INDEX(Overrides!$D$6:$J$45,MATCH($F130&amp;$G130,Overrides!$C$6:$C$45,0),7),""),MROUND(VLOOKUP("P5",Setup!$A$30:$B$36,2,FALSE())*VLOOKUP($G130,Setup!$A$40:$B$48,2,FALSE())*VLOOKUP($F130,Setup!$A$52:$B$55,2,FALSE()),0.5)))</f>
        <v>0</v>
      </c>
      <c r="P130" s="233">
        <f>SUMIFS(Inventory!$F$2:$F$38,Inventory!$I$2:$I$38,"P1+",Inventory!$E$2:$E$38,"&lt;&gt;West")+IF(UPPER($H130)="YES",SUMIFS(Inventory!$F$2:$F$38,Inventory!$I$2:$I$38,"P1+",Inventory!$E$2:$E$38,"West"),0)</f>
        <v>68</v>
      </c>
      <c r="Q130" s="233">
        <f>SUMIFS(Inventory!$F$2:$F$38,Inventory!$I$2:$I$38,"P1",Inventory!$E$2:$E$38,"&lt;&gt;West")+IF(UPPER($H130)="YES",SUMIFS(Inventory!$F$2:$F$38,Inventory!$I$2:$I$38,"P1",Inventory!$E$2:$E$38,"West"),0)</f>
        <v>422</v>
      </c>
      <c r="R130" s="233">
        <f>SUMIFS(Inventory!$F$2:$F$38,Inventory!$I$2:$I$38,"P2+",Inventory!$E$2:$E$38,"&lt;&gt;West")+IF(UPPER($H130)="YES",SUMIFS(Inventory!$F$2:$F$38,Inventory!$I$2:$I$38,"P2+",Inventory!$E$2:$E$38,"West"),0)</f>
        <v>70</v>
      </c>
      <c r="S130" s="233">
        <f>SUMIFS(Inventory!$F$2:$F$38,Inventory!$I$2:$I$38,"P2",Inventory!$E$2:$E$38,"&lt;&gt;West")+IF(UPPER($H130)="YES",SUMIFS(Inventory!$F$2:$F$38,Inventory!$I$2:$I$38,"P2",Inventory!$E$2:$E$38,"West"),0)</f>
        <v>658</v>
      </c>
      <c r="T130" s="233">
        <f>SUMIFS(Inventory!$F$2:$F$38,Inventory!$I$2:$I$38,"P3",Inventory!$E$2:$E$38,"&lt;&gt;West")+IF(UPPER($H130)="YES",SUMIFS(Inventory!$F$2:$F$38,Inventory!$I$2:$I$38,"P3",Inventory!$E$2:$E$38,"West"),0)</f>
        <v>1120</v>
      </c>
      <c r="U130" s="233">
        <f>SUMIFS(Inventory!$F$2:$F$38,Inventory!$I$2:$I$38,"P4",Inventory!$E$2:$E$38,"&lt;&gt;West")+IF(UPPER($H130)="YES",SUMIFS(Inventory!$F$2:$F$38,Inventory!$I$2:$I$38,"P4",Inventory!$E$2:$E$38,"West"),0)</f>
        <v>746</v>
      </c>
      <c r="V130" s="233">
        <f>SUMIFS(Inventory!$F$2:$F$38,Inventory!$I$2:$I$38,"P5",Inventory!$E$2:$E$38,"&lt;&gt;West")+IF(UPPER($H130)="YES",SUMIFS(Inventory!$F$2:$F$38,Inventory!$I$2:$I$38,"P5",Inventory!$E$2:$E$38,"West"),0)</f>
        <v>922</v>
      </c>
      <c r="W130" s="233">
        <f t="shared" si="152"/>
        <v>4006</v>
      </c>
      <c r="X130" s="233">
        <f>IF(IFERROR(INDEX(Overrides!$F$292:$L$531,MATCH($A130&amp;$G130,Overrides!$C$292:$C$531,0),1),"")&lt;&gt;"",IFERROR(INDEX(Overrides!$F$292:$L$531,MATCH($A130&amp;$G130,Overrides!$C$292:$C$531,0),1),""),ROUND(P130*Setup!B$77*VLOOKUP($F130,Setup!$A$52:$C$55,3,FALSE()),0))</f>
        <v>0</v>
      </c>
      <c r="Y130" s="233">
        <f>IF(IFERROR(INDEX(Overrides!$F$292:$L$531,MATCH($A130&amp;$G130,Overrides!$C$292:$C$531,0),2),"")&lt;&gt;"",IFERROR(INDEX(Overrides!$F$292:$L$531,MATCH($A130&amp;$G130,Overrides!$C$292:$C$531,0),2),""),ROUND(Q130*Setup!C$77*VLOOKUP($F130,Setup!$A$52:$C$55,3,FALSE()),0))</f>
        <v>0</v>
      </c>
      <c r="Z130" s="233">
        <f>IF(IFERROR(INDEX(Overrides!$F$292:$L$531,MATCH($A130&amp;$G130,Overrides!$C$292:$C$531,0),3),"")&lt;&gt;"",IFERROR(INDEX(Overrides!$F$292:$L$531,MATCH($A130&amp;$G130,Overrides!$C$292:$C$531,0),3),""),ROUND(R130*Setup!D$77*VLOOKUP($F130,Setup!$A$52:$C$55,3,FALSE()),0))</f>
        <v>0</v>
      </c>
      <c r="AA130" s="233">
        <f>IF(IFERROR(INDEX(Overrides!$F$292:$L$531,MATCH($A130&amp;$G130,Overrides!$C$292:$C$531,0),4),"")&lt;&gt;"",IFERROR(INDEX(Overrides!$F$292:$L$531,MATCH($A130&amp;$G130,Overrides!$C$292:$C$531,0),4),""),ROUND(S130*Setup!E$77*VLOOKUP($F130,Setup!$A$52:$C$55,3,FALSE()),0))</f>
        <v>0</v>
      </c>
      <c r="AB130" s="233">
        <f>IF(IFERROR(INDEX(Overrides!$F$292:$L$531,MATCH($A130&amp;$G130,Overrides!$C$292:$C$531,0),5),"")&lt;&gt;"",IFERROR(INDEX(Overrides!$F$292:$L$531,MATCH($A130&amp;$G130,Overrides!$C$292:$C$531,0),5),""),ROUND(T130*Setup!F$77*VLOOKUP($F130,Setup!$A$52:$C$55,3,FALSE()),0))</f>
        <v>0</v>
      </c>
      <c r="AC130" s="233">
        <f>IF(IFERROR(INDEX(Overrides!$F$292:$L$531,MATCH($A130&amp;$G130,Overrides!$C$292:$C$531,0),6),"")&lt;&gt;"",IFERROR(INDEX(Overrides!$F$292:$L$531,MATCH($A130&amp;$G130,Overrides!$C$292:$C$531,0),6),""),ROUND(U130*Setup!G$77*VLOOKUP($F130,Setup!$A$52:$C$55,3,FALSE()),0))</f>
        <v>0</v>
      </c>
      <c r="AD130" s="233">
        <f>IF(IFERROR(INDEX(Overrides!$F$292:$L$531,MATCH($A130&amp;$G130,Overrides!$C$292:$C$531,0),7),"")&lt;&gt;"",IFERROR(INDEX(Overrides!$F$292:$L$531,MATCH($A130&amp;$G130,Overrides!$C$292:$C$531,0),7),""),ROUND(V130*Setup!H$77*VLOOKUP($F130,Setup!$A$52:$C$55,3,FALSE()),0))</f>
        <v>0</v>
      </c>
      <c r="AE130" s="233">
        <f t="shared" si="84"/>
        <v>0</v>
      </c>
      <c r="AF130" s="233">
        <f t="shared" si="85"/>
        <v>68</v>
      </c>
      <c r="AG130" s="233">
        <f t="shared" si="86"/>
        <v>422</v>
      </c>
      <c r="AH130" s="233">
        <f t="shared" si="87"/>
        <v>70</v>
      </c>
      <c r="AI130" s="233">
        <f t="shared" si="88"/>
        <v>658</v>
      </c>
      <c r="AJ130" s="233">
        <f t="shared" si="89"/>
        <v>1120</v>
      </c>
      <c r="AK130" s="233">
        <f t="shared" si="90"/>
        <v>746</v>
      </c>
      <c r="AL130" s="233">
        <f t="shared" si="91"/>
        <v>922</v>
      </c>
      <c r="AM130" s="233">
        <f t="shared" si="92"/>
        <v>3084</v>
      </c>
      <c r="AN130" s="234">
        <f t="shared" si="153"/>
        <v>0</v>
      </c>
      <c r="AO130" s="234">
        <f t="shared" si="154"/>
        <v>0</v>
      </c>
      <c r="AP130" s="234">
        <f t="shared" si="155"/>
        <v>0</v>
      </c>
      <c r="AQ130" s="234">
        <f t="shared" si="156"/>
        <v>0</v>
      </c>
      <c r="AR130" s="234">
        <f t="shared" si="157"/>
        <v>0</v>
      </c>
      <c r="AS130" s="234">
        <f t="shared" si="158"/>
        <v>0</v>
      </c>
      <c r="AT130" s="234">
        <f t="shared" si="159"/>
        <v>0</v>
      </c>
      <c r="AU130" s="234">
        <f t="shared" si="93"/>
        <v>0</v>
      </c>
      <c r="AV130" s="167" t="str">
        <f>Setup!I15</f>
        <v>Yes</v>
      </c>
      <c r="AW130" s="167" t="str">
        <f>Setup!J15</f>
        <v>Yes</v>
      </c>
    </row>
    <row r="131" spans="1:49" ht="15" customHeight="1" x14ac:dyDescent="0.3">
      <c r="A131" s="167">
        <f>Setup!A15</f>
        <v>13</v>
      </c>
      <c r="B131" s="230">
        <f>Setup!B15</f>
        <v>46263</v>
      </c>
      <c r="C131" s="167" t="str">
        <f>Setup!C15</f>
        <v>Saturday</v>
      </c>
      <c r="D131" s="167" t="str">
        <f>Setup!D15</f>
        <v>FC Naples</v>
      </c>
      <c r="E131" s="231">
        <f>Setup!E15</f>
        <v>0.79166666666666696</v>
      </c>
      <c r="F131" s="167" t="str">
        <f>Setup!F15</f>
        <v>B</v>
      </c>
      <c r="G131" s="167" t="s">
        <v>125</v>
      </c>
      <c r="H131" s="167" t="str">
        <f>Setup!H15</f>
        <v>Yes</v>
      </c>
      <c r="I131" s="232">
        <f>IF(IFERROR(INDEX(Overrides!$F$49:$L$288,MATCH($A131&amp;$G131,Overrides!$C$49:$C$288,0),1),"")&lt;&gt;"",IFERROR(INDEX(Overrides!$F$49:$L$288,MATCH($A131&amp;$G131,Overrides!$C$49:$C$288,0),1),""),IF(IFERROR(INDEX(Overrides!$D$6:$J$45,MATCH($F131&amp;$G131,Overrides!$C$6:$C$45,0),1),"")&lt;&gt;"",IFERROR(INDEX(Overrides!$D$6:$J$45,MATCH($F131&amp;$G131,Overrides!$C$6:$C$45,0),1),""),MROUND(VLOOKUP("P1+",Setup!$A$30:$B$36,2,FALSE())*VLOOKUP($G131,Setup!$A$40:$B$48,2,FALSE())*VLOOKUP($F131,Setup!$A$52:$B$55,2,FALSE()),0.5)))</f>
        <v>0</v>
      </c>
      <c r="J131" s="232">
        <f>IF(IFERROR(INDEX(Overrides!$F$49:$L$288,MATCH($A131&amp;$G131,Overrides!$C$49:$C$288,0),2),"")&lt;&gt;"",IFERROR(INDEX(Overrides!$F$49:$L$288,MATCH($A131&amp;$G131,Overrides!$C$49:$C$288,0),2),""),IF(IFERROR(INDEX(Overrides!$D$6:$J$45,MATCH($F131&amp;$G131,Overrides!$C$6:$C$45,0),2),"")&lt;&gt;"",IFERROR(INDEX(Overrides!$D$6:$J$45,MATCH($F131&amp;$G131,Overrides!$C$6:$C$45,0),2),""),MROUND(VLOOKUP("P1",Setup!$A$30:$B$36,2,FALSE())*VLOOKUP($G131,Setup!$A$40:$B$48,2,FALSE())*VLOOKUP($F131,Setup!$A$52:$B$55,2,FALSE()),0.5)))</f>
        <v>0</v>
      </c>
      <c r="K131" s="232">
        <f>IF(IFERROR(INDEX(Overrides!$F$49:$L$288,MATCH($A131&amp;$G131,Overrides!$C$49:$C$288,0),3),"")&lt;&gt;"",IFERROR(INDEX(Overrides!$F$49:$L$288,MATCH($A131&amp;$G131,Overrides!$C$49:$C$288,0),3),""),IF(IFERROR(INDEX(Overrides!$D$6:$J$45,MATCH($F131&amp;$G131,Overrides!$C$6:$C$45,0),3),"")&lt;&gt;"",IFERROR(INDEX(Overrides!$D$6:$J$45,MATCH($F131&amp;$G131,Overrides!$C$6:$C$45,0),3),""),MROUND(VLOOKUP("P2+",Setup!$A$30:$B$36,2,FALSE())*VLOOKUP($G131,Setup!$A$40:$B$48,2,FALSE())*VLOOKUP($F131,Setup!$A$52:$B$55,2,FALSE()),0.5)))</f>
        <v>0</v>
      </c>
      <c r="L131" s="232">
        <f>IF(IFERROR(INDEX(Overrides!$F$49:$L$288,MATCH($A131&amp;$G131,Overrides!$C$49:$C$288,0),4),"")&lt;&gt;"",IFERROR(INDEX(Overrides!$F$49:$L$288,MATCH($A131&amp;$G131,Overrides!$C$49:$C$288,0),4),""),IF(IFERROR(INDEX(Overrides!$D$6:$J$45,MATCH($F131&amp;$G131,Overrides!$C$6:$C$45,0),4),"")&lt;&gt;"",IFERROR(INDEX(Overrides!$D$6:$J$45,MATCH($F131&amp;$G131,Overrides!$C$6:$C$45,0),4),""),MROUND(VLOOKUP("P2",Setup!$A$30:$B$36,2,FALSE())*VLOOKUP($G131,Setup!$A$40:$B$48,2,FALSE())*VLOOKUP($F131,Setup!$A$52:$B$55,2,FALSE()),0.5)))</f>
        <v>0</v>
      </c>
      <c r="M131" s="232">
        <f>IF(IFERROR(INDEX(Overrides!$F$49:$L$288,MATCH($A131&amp;$G131,Overrides!$C$49:$C$288,0),5),"")&lt;&gt;"",IFERROR(INDEX(Overrides!$F$49:$L$288,MATCH($A131&amp;$G131,Overrides!$C$49:$C$288,0),5),""),IF(IFERROR(INDEX(Overrides!$D$6:$J$45,MATCH($F131&amp;$G131,Overrides!$C$6:$C$45,0),5),"")&lt;&gt;"",IFERROR(INDEX(Overrides!$D$6:$J$45,MATCH($F131&amp;$G131,Overrides!$C$6:$C$45,0),5),""),MROUND(VLOOKUP("P3",Setup!$A$30:$B$36,2,FALSE())*VLOOKUP($G131,Setup!$A$40:$B$48,2,FALSE())*VLOOKUP($F131,Setup!$A$52:$B$55,2,FALSE()),0.5)))</f>
        <v>0</v>
      </c>
      <c r="N131" s="232">
        <f>IF(IFERROR(INDEX(Overrides!$F$49:$L$288,MATCH($A131&amp;$G131,Overrides!$C$49:$C$288,0),6),"")&lt;&gt;"",IFERROR(INDEX(Overrides!$F$49:$L$288,MATCH($A131&amp;$G131,Overrides!$C$49:$C$288,0),6),""),IF(IFERROR(INDEX(Overrides!$D$6:$J$45,MATCH($F131&amp;$G131,Overrides!$C$6:$C$45,0),6),"")&lt;&gt;"",IFERROR(INDEX(Overrides!$D$6:$J$45,MATCH($F131&amp;$G131,Overrides!$C$6:$C$45,0),6),""),MROUND(VLOOKUP("P4",Setup!$A$30:$B$36,2,FALSE())*VLOOKUP($G131,Setup!$A$40:$B$48,2,FALSE())*VLOOKUP($F131,Setup!$A$52:$B$55,2,FALSE()),0.5)))</f>
        <v>0</v>
      </c>
      <c r="O131" s="232">
        <f>IF(IFERROR(INDEX(Overrides!$F$49:$L$288,MATCH($A131&amp;$G131,Overrides!$C$49:$C$288,0),7),"")&lt;&gt;"",IFERROR(INDEX(Overrides!$F$49:$L$288,MATCH($A131&amp;$G131,Overrides!$C$49:$C$288,0),7),""),IF(IFERROR(INDEX(Overrides!$D$6:$J$45,MATCH($F131&amp;$G131,Overrides!$C$6:$C$45,0),7),"")&lt;&gt;"",IFERROR(INDEX(Overrides!$D$6:$J$45,MATCH($F131&amp;$G131,Overrides!$C$6:$C$45,0),7),""),MROUND(VLOOKUP("P5",Setup!$A$30:$B$36,2,FALSE())*VLOOKUP($G131,Setup!$A$40:$B$48,2,FALSE())*VLOOKUP($F131,Setup!$A$52:$B$55,2,FALSE()),0.5)))</f>
        <v>0</v>
      </c>
      <c r="P131" s="233">
        <f>SUMIFS(Inventory!$F$2:$F$38,Inventory!$I$2:$I$38,"P1+",Inventory!$E$2:$E$38,"&lt;&gt;West")+IF(UPPER($H131)="YES",SUMIFS(Inventory!$F$2:$F$38,Inventory!$I$2:$I$38,"P1+",Inventory!$E$2:$E$38,"West"),0)</f>
        <v>68</v>
      </c>
      <c r="Q131" s="233">
        <f>SUMIFS(Inventory!$F$2:$F$38,Inventory!$I$2:$I$38,"P1",Inventory!$E$2:$E$38,"&lt;&gt;West")+IF(UPPER($H131)="YES",SUMIFS(Inventory!$F$2:$F$38,Inventory!$I$2:$I$38,"P1",Inventory!$E$2:$E$38,"West"),0)</f>
        <v>422</v>
      </c>
      <c r="R131" s="233">
        <f>SUMIFS(Inventory!$F$2:$F$38,Inventory!$I$2:$I$38,"P2+",Inventory!$E$2:$E$38,"&lt;&gt;West")+IF(UPPER($H131)="YES",SUMIFS(Inventory!$F$2:$F$38,Inventory!$I$2:$I$38,"P2+",Inventory!$E$2:$E$38,"West"),0)</f>
        <v>70</v>
      </c>
      <c r="S131" s="233">
        <f>SUMIFS(Inventory!$F$2:$F$38,Inventory!$I$2:$I$38,"P2",Inventory!$E$2:$E$38,"&lt;&gt;West")+IF(UPPER($H131)="YES",SUMIFS(Inventory!$F$2:$F$38,Inventory!$I$2:$I$38,"P2",Inventory!$E$2:$E$38,"West"),0)</f>
        <v>658</v>
      </c>
      <c r="T131" s="233">
        <f>SUMIFS(Inventory!$F$2:$F$38,Inventory!$I$2:$I$38,"P3",Inventory!$E$2:$E$38,"&lt;&gt;West")+IF(UPPER($H131)="YES",SUMIFS(Inventory!$F$2:$F$38,Inventory!$I$2:$I$38,"P3",Inventory!$E$2:$E$38,"West"),0)</f>
        <v>1120</v>
      </c>
      <c r="U131" s="233">
        <f>SUMIFS(Inventory!$F$2:$F$38,Inventory!$I$2:$I$38,"P4",Inventory!$E$2:$E$38,"&lt;&gt;West")+IF(UPPER($H131)="YES",SUMIFS(Inventory!$F$2:$F$38,Inventory!$I$2:$I$38,"P4",Inventory!$E$2:$E$38,"West"),0)</f>
        <v>746</v>
      </c>
      <c r="V131" s="233">
        <f>SUMIFS(Inventory!$F$2:$F$38,Inventory!$I$2:$I$38,"P5",Inventory!$E$2:$E$38,"&lt;&gt;West")+IF(UPPER($H131)="YES",SUMIFS(Inventory!$F$2:$F$38,Inventory!$I$2:$I$38,"P5",Inventory!$E$2:$E$38,"West"),0)</f>
        <v>922</v>
      </c>
      <c r="W131" s="233">
        <f t="shared" si="152"/>
        <v>4006</v>
      </c>
      <c r="X131" s="233">
        <f>IF(IFERROR(INDEX(Overrides!$F$292:$L$531,MATCH($A131&amp;$G131,Overrides!$C$292:$C$531,0),1),"")&lt;&gt;"",IFERROR(INDEX(Overrides!$F$292:$L$531,MATCH($A131&amp;$G131,Overrides!$C$292:$C$531,0),1),""),ROUND(P131*Setup!B$78*VLOOKUP($F131,Setup!$A$52:$C$55,3,FALSE()),0))</f>
        <v>0</v>
      </c>
      <c r="Y131" s="233">
        <f>IF(IFERROR(INDEX(Overrides!$F$292:$L$531,MATCH($A131&amp;$G131,Overrides!$C$292:$C$531,0),2),"")&lt;&gt;"",IFERROR(INDEX(Overrides!$F$292:$L$531,MATCH($A131&amp;$G131,Overrides!$C$292:$C$531,0),2),""),ROUND(Q131*Setup!C$78*VLOOKUP($F131,Setup!$A$52:$C$55,3,FALSE()),0))</f>
        <v>0</v>
      </c>
      <c r="Z131" s="233">
        <f>IF(IFERROR(INDEX(Overrides!$F$292:$L$531,MATCH($A131&amp;$G131,Overrides!$C$292:$C$531,0),3),"")&lt;&gt;"",IFERROR(INDEX(Overrides!$F$292:$L$531,MATCH($A131&amp;$G131,Overrides!$C$292:$C$531,0),3),""),ROUND(R131*Setup!D$78*VLOOKUP($F131,Setup!$A$52:$C$55,3,FALSE()),0))</f>
        <v>0</v>
      </c>
      <c r="AA131" s="233">
        <f>IF(IFERROR(INDEX(Overrides!$F$292:$L$531,MATCH($A131&amp;$G131,Overrides!$C$292:$C$531,0),4),"")&lt;&gt;"",IFERROR(INDEX(Overrides!$F$292:$L$531,MATCH($A131&amp;$G131,Overrides!$C$292:$C$531,0),4),""),ROUND(S131*Setup!E$78*VLOOKUP($F131,Setup!$A$52:$C$55,3,FALSE()),0))</f>
        <v>0</v>
      </c>
      <c r="AB131" s="233">
        <f>IF(IFERROR(INDEX(Overrides!$F$292:$L$531,MATCH($A131&amp;$G131,Overrides!$C$292:$C$531,0),5),"")&lt;&gt;"",IFERROR(INDEX(Overrides!$F$292:$L$531,MATCH($A131&amp;$G131,Overrides!$C$292:$C$531,0),5),""),ROUND(T131*Setup!F$78*VLOOKUP($F131,Setup!$A$52:$C$55,3,FALSE()),0))</f>
        <v>0</v>
      </c>
      <c r="AC131" s="233">
        <f>IF(IFERROR(INDEX(Overrides!$F$292:$L$531,MATCH($A131&amp;$G131,Overrides!$C$292:$C$531,0),6),"")&lt;&gt;"",IFERROR(INDEX(Overrides!$F$292:$L$531,MATCH($A131&amp;$G131,Overrides!$C$292:$C$531,0),6),""),ROUND(U131*Setup!G$78*VLOOKUP($F131,Setup!$A$52:$C$55,3,FALSE()),0))</f>
        <v>0</v>
      </c>
      <c r="AD131" s="233">
        <f>IF(IFERROR(INDEX(Overrides!$F$292:$L$531,MATCH($A131&amp;$G131,Overrides!$C$292:$C$531,0),7),"")&lt;&gt;"",IFERROR(INDEX(Overrides!$F$292:$L$531,MATCH($A131&amp;$G131,Overrides!$C$292:$C$531,0),7),""),ROUND(V131*Setup!H$78*VLOOKUP($F131,Setup!$A$52:$C$55,3,FALSE()),0))</f>
        <v>0</v>
      </c>
      <c r="AE131" s="233">
        <f t="shared" ref="AE131:AE194" si="160">SUM(X131:AD131)</f>
        <v>0</v>
      </c>
      <c r="AF131" s="233">
        <f t="shared" ref="AF131:AF194" si="161">P131-X131</f>
        <v>68</v>
      </c>
      <c r="AG131" s="233">
        <f t="shared" ref="AG131:AG194" si="162">Q131-Y131</f>
        <v>422</v>
      </c>
      <c r="AH131" s="233">
        <f t="shared" ref="AH131:AH194" si="163">R131-Z131</f>
        <v>70</v>
      </c>
      <c r="AI131" s="233">
        <f t="shared" ref="AI131:AI194" si="164">S131-AA131</f>
        <v>658</v>
      </c>
      <c r="AJ131" s="233">
        <f t="shared" ref="AJ131:AJ194" si="165">T131-AB131</f>
        <v>1120</v>
      </c>
      <c r="AK131" s="233">
        <f t="shared" ref="AK131:AK194" si="166">U131-AC131</f>
        <v>746</v>
      </c>
      <c r="AL131" s="233">
        <f t="shared" ref="AL131:AL194" si="167">V131-AD131</f>
        <v>922</v>
      </c>
      <c r="AM131" s="233">
        <f t="shared" ref="AM131:AM194" si="168">SUM(AE131:AK131)</f>
        <v>3084</v>
      </c>
      <c r="AN131" s="234">
        <f t="shared" si="153"/>
        <v>0</v>
      </c>
      <c r="AO131" s="234">
        <f t="shared" si="154"/>
        <v>0</v>
      </c>
      <c r="AP131" s="234">
        <f t="shared" si="155"/>
        <v>0</v>
      </c>
      <c r="AQ131" s="234">
        <f t="shared" si="156"/>
        <v>0</v>
      </c>
      <c r="AR131" s="234">
        <f t="shared" si="157"/>
        <v>0</v>
      </c>
      <c r="AS131" s="234">
        <f t="shared" si="158"/>
        <v>0</v>
      </c>
      <c r="AT131" s="234">
        <f t="shared" si="159"/>
        <v>0</v>
      </c>
      <c r="AU131" s="234">
        <f t="shared" ref="AU131:AU194" si="169">SUM(AN131:AT131)</f>
        <v>0</v>
      </c>
      <c r="AV131" s="167" t="str">
        <f>Setup!I15</f>
        <v>Yes</v>
      </c>
      <c r="AW131" s="167" t="str">
        <f>Setup!J15</f>
        <v>Yes</v>
      </c>
    </row>
    <row r="132" spans="1:49" ht="15" customHeight="1" x14ac:dyDescent="0.3">
      <c r="A132" s="235">
        <f>Setup!A15</f>
        <v>13</v>
      </c>
      <c r="B132" s="236">
        <f>Setup!B15</f>
        <v>46263</v>
      </c>
      <c r="C132" s="235" t="str">
        <f>Setup!C15</f>
        <v>Saturday</v>
      </c>
      <c r="D132" s="235" t="str">
        <f>Setup!D15</f>
        <v>FC Naples</v>
      </c>
      <c r="E132" s="237">
        <f>Setup!E15</f>
        <v>0.79166666666666696</v>
      </c>
      <c r="F132" s="235" t="str">
        <f>Setup!F15</f>
        <v>B</v>
      </c>
      <c r="G132" s="238" t="s">
        <v>151</v>
      </c>
      <c r="H132" s="235" t="str">
        <f>Setup!H15</f>
        <v>Yes</v>
      </c>
      <c r="I132" s="235" t="s">
        <v>39</v>
      </c>
      <c r="J132" s="235" t="s">
        <v>39</v>
      </c>
      <c r="K132" s="235" t="s">
        <v>39</v>
      </c>
      <c r="L132" s="235" t="s">
        <v>39</v>
      </c>
      <c r="M132" s="235" t="s">
        <v>39</v>
      </c>
      <c r="N132" s="235" t="s">
        <v>39</v>
      </c>
      <c r="O132" s="235" t="s">
        <v>39</v>
      </c>
      <c r="P132" s="239">
        <f t="shared" ref="P132:W132" si="170">P123</f>
        <v>68</v>
      </c>
      <c r="Q132" s="239">
        <f t="shared" si="170"/>
        <v>422</v>
      </c>
      <c r="R132" s="239">
        <f t="shared" si="170"/>
        <v>70</v>
      </c>
      <c r="S132" s="239">
        <f t="shared" si="170"/>
        <v>658</v>
      </c>
      <c r="T132" s="239">
        <f t="shared" si="170"/>
        <v>1120</v>
      </c>
      <c r="U132" s="239">
        <f t="shared" si="170"/>
        <v>746</v>
      </c>
      <c r="V132" s="239">
        <f t="shared" si="170"/>
        <v>922</v>
      </c>
      <c r="W132" s="239">
        <f t="shared" si="170"/>
        <v>4006</v>
      </c>
      <c r="X132" s="239">
        <f t="shared" ref="X132:AD132" si="171">SUM(X123:X131)</f>
        <v>68</v>
      </c>
      <c r="Y132" s="239">
        <f t="shared" si="171"/>
        <v>375</v>
      </c>
      <c r="Z132" s="239">
        <f t="shared" si="171"/>
        <v>70</v>
      </c>
      <c r="AA132" s="239">
        <f t="shared" si="171"/>
        <v>580</v>
      </c>
      <c r="AB132" s="239">
        <f t="shared" si="171"/>
        <v>995</v>
      </c>
      <c r="AC132" s="239">
        <f t="shared" si="171"/>
        <v>651</v>
      </c>
      <c r="AD132" s="239">
        <f t="shared" si="171"/>
        <v>811</v>
      </c>
      <c r="AE132" s="239">
        <f t="shared" si="160"/>
        <v>3550</v>
      </c>
      <c r="AF132" s="239">
        <f t="shared" si="161"/>
        <v>0</v>
      </c>
      <c r="AG132" s="239">
        <f t="shared" si="162"/>
        <v>47</v>
      </c>
      <c r="AH132" s="239">
        <f t="shared" si="163"/>
        <v>0</v>
      </c>
      <c r="AI132" s="239">
        <f t="shared" si="164"/>
        <v>78</v>
      </c>
      <c r="AJ132" s="239">
        <f t="shared" si="165"/>
        <v>125</v>
      </c>
      <c r="AK132" s="239">
        <f t="shared" si="166"/>
        <v>95</v>
      </c>
      <c r="AL132" s="239">
        <f t="shared" si="167"/>
        <v>111</v>
      </c>
      <c r="AM132" s="239">
        <f t="shared" si="168"/>
        <v>3895</v>
      </c>
      <c r="AN132" s="240">
        <f t="shared" ref="AN132:AT132" si="172">SUM(AN123:AN131)</f>
        <v>4420</v>
      </c>
      <c r="AO132" s="240">
        <f t="shared" si="172"/>
        <v>24688</v>
      </c>
      <c r="AP132" s="240">
        <f t="shared" si="172"/>
        <v>3430</v>
      </c>
      <c r="AQ132" s="240">
        <f t="shared" si="172"/>
        <v>26862</v>
      </c>
      <c r="AR132" s="240">
        <f t="shared" si="172"/>
        <v>26556</v>
      </c>
      <c r="AS132" s="240">
        <f t="shared" si="172"/>
        <v>11636</v>
      </c>
      <c r="AT132" s="240">
        <f t="shared" si="172"/>
        <v>11260</v>
      </c>
      <c r="AU132" s="240">
        <f t="shared" si="169"/>
        <v>108852</v>
      </c>
      <c r="AV132" s="235" t="str">
        <f>Setup!I15</f>
        <v>Yes</v>
      </c>
      <c r="AW132" s="235" t="str">
        <f>Setup!J15</f>
        <v>Yes</v>
      </c>
    </row>
    <row r="133" spans="1:49" ht="15" customHeight="1" x14ac:dyDescent="0.3">
      <c r="A133" s="167">
        <f>Setup!A16</f>
        <v>14</v>
      </c>
      <c r="B133" s="230">
        <f>Setup!B16</f>
        <v>46277</v>
      </c>
      <c r="C133" s="167" t="str">
        <f>Setup!C16</f>
        <v>Saturday</v>
      </c>
      <c r="D133" s="167" t="str">
        <f>Setup!D16</f>
        <v>Fort Wayne FC</v>
      </c>
      <c r="E133" s="231">
        <f>Setup!E16</f>
        <v>0.79166666666666696</v>
      </c>
      <c r="F133" s="167" t="str">
        <f>Setup!F16</f>
        <v>B</v>
      </c>
      <c r="G133" s="167" t="s">
        <v>110</v>
      </c>
      <c r="H133" s="167" t="str">
        <f>Setup!H16</f>
        <v>Yes</v>
      </c>
      <c r="I133" s="232">
        <f>IF(IFERROR(INDEX(Overrides!$F$49:$L$288,MATCH($A133&amp;$G133,Overrides!$C$49:$C$288,0),1),"")&lt;&gt;"",IFERROR(INDEX(Overrides!$F$49:$L$288,MATCH($A133&amp;$G133,Overrides!$C$49:$C$288,0),1),""),IF(IFERROR(INDEX(Overrides!$D$6:$J$45,MATCH($F133&amp;$G133,Overrides!$C$6:$C$45,0),1),"")&lt;&gt;"",IFERROR(INDEX(Overrides!$D$6:$J$45,MATCH($F133&amp;$G133,Overrides!$C$6:$C$45,0),1),""),MROUND(VLOOKUP("P1+",Setup!$A$30:$B$36,2,FALSE())*VLOOKUP($G133,Setup!$A$40:$B$48,2,FALSE()),0.5)))</f>
        <v>65</v>
      </c>
      <c r="J133" s="232">
        <f>IF(IFERROR(INDEX(Overrides!$F$49:$L$288,MATCH($A133&amp;$G133,Overrides!$C$49:$C$288,0),2),"")&lt;&gt;"",IFERROR(INDEX(Overrides!$F$49:$L$288,MATCH($A133&amp;$G133,Overrides!$C$49:$C$288,0),2),""),IF(IFERROR(INDEX(Overrides!$D$6:$J$45,MATCH($F133&amp;$G133,Overrides!$C$6:$C$45,0),2),"")&lt;&gt;"",IFERROR(INDEX(Overrides!$D$6:$J$45,MATCH($F133&amp;$G133,Overrides!$C$6:$C$45,0),2),""),MROUND(VLOOKUP("P1",Setup!$A$30:$B$36,2,FALSE())*VLOOKUP($G133,Setup!$A$40:$B$48,2,FALSE()),0.5)))</f>
        <v>55</v>
      </c>
      <c r="K133" s="232">
        <f>IF(IFERROR(INDEX(Overrides!$F$49:$L$288,MATCH($A133&amp;$G133,Overrides!$C$49:$C$288,0),3),"")&lt;&gt;"",IFERROR(INDEX(Overrides!$F$49:$L$288,MATCH($A133&amp;$G133,Overrides!$C$49:$C$288,0),3),""),IF(IFERROR(INDEX(Overrides!$D$6:$J$45,MATCH($F133&amp;$G133,Overrides!$C$6:$C$45,0),3),"")&lt;&gt;"",IFERROR(INDEX(Overrides!$D$6:$J$45,MATCH($F133&amp;$G133,Overrides!$C$6:$C$45,0),3),""),MROUND(VLOOKUP("P2+",Setup!$A$30:$B$36,2,FALSE())*VLOOKUP($G133,Setup!$A$40:$B$48,2,FALSE()),0.5)))</f>
        <v>49</v>
      </c>
      <c r="L133" s="232">
        <f>IF(IFERROR(INDEX(Overrides!$F$49:$L$288,MATCH($A133&amp;$G133,Overrides!$C$49:$C$288,0),4),"")&lt;&gt;"",IFERROR(INDEX(Overrides!$F$49:$L$288,MATCH($A133&amp;$G133,Overrides!$C$49:$C$288,0),4),""),IF(IFERROR(INDEX(Overrides!$D$6:$J$45,MATCH($F133&amp;$G133,Overrides!$C$6:$C$45,0),4),"")&lt;&gt;"",IFERROR(INDEX(Overrides!$D$6:$J$45,MATCH($F133&amp;$G133,Overrides!$C$6:$C$45,0),4),""),MROUND(VLOOKUP("P2",Setup!$A$30:$B$36,2,FALSE())*VLOOKUP($G133,Setup!$A$40:$B$48,2,FALSE()),0.5)))</f>
        <v>39</v>
      </c>
      <c r="M133" s="232">
        <f>IF(IFERROR(INDEX(Overrides!$F$49:$L$288,MATCH($A133&amp;$G133,Overrides!$C$49:$C$288,0),5),"")&lt;&gt;"",IFERROR(INDEX(Overrides!$F$49:$L$288,MATCH($A133&amp;$G133,Overrides!$C$49:$C$288,0),5),""),IF(IFERROR(INDEX(Overrides!$D$6:$J$45,MATCH($F133&amp;$G133,Overrides!$C$6:$C$45,0),5),"")&lt;&gt;"",IFERROR(INDEX(Overrides!$D$6:$J$45,MATCH($F133&amp;$G133,Overrides!$C$6:$C$45,0),5),""),MROUND(VLOOKUP("P3",Setup!$A$30:$B$36,2,FALSE())*VLOOKUP($G133,Setup!$A$40:$B$48,2,FALSE()),0.5)))</f>
        <v>23</v>
      </c>
      <c r="N133" s="232">
        <f>IF(IFERROR(INDEX(Overrides!$F$49:$L$288,MATCH($A133&amp;$G133,Overrides!$C$49:$C$288,0),6),"")&lt;&gt;"",IFERROR(INDEX(Overrides!$F$49:$L$288,MATCH($A133&amp;$G133,Overrides!$C$49:$C$288,0),6),""),IF(IFERROR(INDEX(Overrides!$D$6:$J$45,MATCH($F133&amp;$G133,Overrides!$C$6:$C$45,0),6),"")&lt;&gt;"",IFERROR(INDEX(Overrides!$D$6:$J$45,MATCH($F133&amp;$G133,Overrides!$C$6:$C$45,0),6),""),MROUND(VLOOKUP("P4",Setup!$A$30:$B$36,2,FALSE())*VLOOKUP($G133,Setup!$A$40:$B$48,2,FALSE()),0.5)))</f>
        <v>15</v>
      </c>
      <c r="O133" s="232">
        <f>IF(IFERROR(INDEX(Overrides!$F$49:$L$288,MATCH($A133&amp;$G133,Overrides!$C$49:$C$288,0),7),"")&lt;&gt;"",IFERROR(INDEX(Overrides!$F$49:$L$288,MATCH($A133&amp;$G133,Overrides!$C$49:$C$288,0),7),""),IF(IFERROR(INDEX(Overrides!$D$6:$J$45,MATCH($F133&amp;$G133,Overrides!$C$6:$C$45,0),7),"")&lt;&gt;"",IFERROR(INDEX(Overrides!$D$6:$J$45,MATCH($F133&amp;$G133,Overrides!$C$6:$C$45,0),7),""),MROUND(VLOOKUP("P5",Setup!$A$30:$B$36,2,FALSE())*VLOOKUP($G133,Setup!$A$40:$B$48,2,FALSE()),0.5)))</f>
        <v>12</v>
      </c>
      <c r="P133" s="233">
        <f>SUMIFS(Inventory!$F$2:$F$38,Inventory!$I$2:$I$38,"P1+",Inventory!$E$2:$E$38,"&lt;&gt;West")+IF(UPPER($H133)="YES",SUMIFS(Inventory!$F$2:$F$38,Inventory!$I$2:$I$38,"P1+",Inventory!$E$2:$E$38,"West"),0)</f>
        <v>68</v>
      </c>
      <c r="Q133" s="233">
        <f>SUMIFS(Inventory!$F$2:$F$38,Inventory!$I$2:$I$38,"P1",Inventory!$E$2:$E$38,"&lt;&gt;West")+IF(UPPER($H133)="YES",SUMIFS(Inventory!$F$2:$F$38,Inventory!$I$2:$I$38,"P1",Inventory!$E$2:$E$38,"West"),0)</f>
        <v>422</v>
      </c>
      <c r="R133" s="233">
        <f>SUMIFS(Inventory!$F$2:$F$38,Inventory!$I$2:$I$38,"P2+",Inventory!$E$2:$E$38,"&lt;&gt;West")+IF(UPPER($H133)="YES",SUMIFS(Inventory!$F$2:$F$38,Inventory!$I$2:$I$38,"P2+",Inventory!$E$2:$E$38,"West"),0)</f>
        <v>70</v>
      </c>
      <c r="S133" s="233">
        <f>SUMIFS(Inventory!$F$2:$F$38,Inventory!$I$2:$I$38,"P2",Inventory!$E$2:$E$38,"&lt;&gt;West")+IF(UPPER($H133)="YES",SUMIFS(Inventory!$F$2:$F$38,Inventory!$I$2:$I$38,"P2",Inventory!$E$2:$E$38,"West"),0)</f>
        <v>658</v>
      </c>
      <c r="T133" s="233">
        <f>SUMIFS(Inventory!$F$2:$F$38,Inventory!$I$2:$I$38,"P3",Inventory!$E$2:$E$38,"&lt;&gt;West")+IF(UPPER($H133)="YES",SUMIFS(Inventory!$F$2:$F$38,Inventory!$I$2:$I$38,"P3",Inventory!$E$2:$E$38,"West"),0)</f>
        <v>1120</v>
      </c>
      <c r="U133" s="233">
        <f>SUMIFS(Inventory!$F$2:$F$38,Inventory!$I$2:$I$38,"P4",Inventory!$E$2:$E$38,"&lt;&gt;West")+IF(UPPER($H133)="YES",SUMIFS(Inventory!$F$2:$F$38,Inventory!$I$2:$I$38,"P4",Inventory!$E$2:$E$38,"West"),0)</f>
        <v>746</v>
      </c>
      <c r="V133" s="233">
        <f>SUMIFS(Inventory!$F$2:$F$38,Inventory!$I$2:$I$38,"P5",Inventory!$E$2:$E$38,"&lt;&gt;West")+IF(UPPER($H133)="YES",SUMIFS(Inventory!$F$2:$F$38,Inventory!$I$2:$I$38,"P5",Inventory!$E$2:$E$38,"West"),0)</f>
        <v>922</v>
      </c>
      <c r="W133" s="233">
        <f t="shared" ref="W133:W141" si="173">SUM(P133:V133)</f>
        <v>4006</v>
      </c>
      <c r="X133" s="233">
        <f>IF(IFERROR(INDEX(Overrides!$F$292:$L$531,MATCH($A133&amp;$G133,Overrides!$C$292:$C$531,0),1),"")&lt;&gt;"",IFERROR(INDEX(Overrides!$F$292:$L$531,MATCH($A133&amp;$G133,Overrides!$C$292:$C$531,0),1),""),ROUND(P133*Setup!B$70,0))</f>
        <v>68</v>
      </c>
      <c r="Y133" s="233">
        <f>IF(IFERROR(INDEX(Overrides!$F$292:$L$531,MATCH($A133&amp;$G133,Overrides!$C$292:$C$531,0),2),"")&lt;&gt;"",IFERROR(INDEX(Overrides!$F$292:$L$531,MATCH($A133&amp;$G133,Overrides!$C$292:$C$531,0),2),""),ROUND(Q133*Setup!C$70,0))</f>
        <v>106</v>
      </c>
      <c r="Z133" s="233">
        <f>IF(IFERROR(INDEX(Overrides!$F$292:$L$531,MATCH($A133&amp;$G133,Overrides!$C$292:$C$531,0),3),"")&lt;&gt;"",IFERROR(INDEX(Overrides!$F$292:$L$531,MATCH($A133&amp;$G133,Overrides!$C$292:$C$531,0),3),""),ROUND(R133*Setup!D$70,0))</f>
        <v>70</v>
      </c>
      <c r="AA133" s="233">
        <f>IF(IFERROR(INDEX(Overrides!$F$292:$L$531,MATCH($A133&amp;$G133,Overrides!$C$292:$C$531,0),4),"")&lt;&gt;"",IFERROR(INDEX(Overrides!$F$292:$L$531,MATCH($A133&amp;$G133,Overrides!$C$292:$C$531,0),4),""),ROUND(S133*Setup!E$70,0))</f>
        <v>132</v>
      </c>
      <c r="AB133" s="233">
        <f>IF(IFERROR(INDEX(Overrides!$F$292:$L$531,MATCH($A133&amp;$G133,Overrides!$C$292:$C$531,0),5),"")&lt;&gt;"",IFERROR(INDEX(Overrides!$F$292:$L$531,MATCH($A133&amp;$G133,Overrides!$C$292:$C$531,0),5),""),ROUND(T133*Setup!F$70,0))</f>
        <v>280</v>
      </c>
      <c r="AC133" s="233">
        <f>IF(IFERROR(INDEX(Overrides!$F$292:$L$531,MATCH($A133&amp;$G133,Overrides!$C$292:$C$531,0),6),"")&lt;&gt;"",IFERROR(INDEX(Overrides!$F$292:$L$531,MATCH($A133&amp;$G133,Overrides!$C$292:$C$531,0),6),""),ROUND(U133*Setup!G$70,0))</f>
        <v>112</v>
      </c>
      <c r="AD133" s="233">
        <f>IF(IFERROR(INDEX(Overrides!$F$292:$L$531,MATCH($A133&amp;$G133,Overrides!$C$292:$C$531,0),7),"")&lt;&gt;"",IFERROR(INDEX(Overrides!$F$292:$L$531,MATCH($A133&amp;$G133,Overrides!$C$292:$C$531,0),7),""),ROUND(V133*Setup!H$70,0))</f>
        <v>184</v>
      </c>
      <c r="AE133" s="233">
        <f t="shared" si="160"/>
        <v>952</v>
      </c>
      <c r="AF133" s="233">
        <f t="shared" si="161"/>
        <v>0</v>
      </c>
      <c r="AG133" s="233">
        <f t="shared" si="162"/>
        <v>316</v>
      </c>
      <c r="AH133" s="233">
        <f t="shared" si="163"/>
        <v>0</v>
      </c>
      <c r="AI133" s="233">
        <f t="shared" si="164"/>
        <v>526</v>
      </c>
      <c r="AJ133" s="233">
        <f t="shared" si="165"/>
        <v>840</v>
      </c>
      <c r="AK133" s="233">
        <f t="shared" si="166"/>
        <v>634</v>
      </c>
      <c r="AL133" s="233">
        <f t="shared" si="167"/>
        <v>738</v>
      </c>
      <c r="AM133" s="233">
        <f t="shared" si="168"/>
        <v>3268</v>
      </c>
      <c r="AN133" s="234">
        <f t="shared" ref="AN133:AN141" si="174">I133*X133</f>
        <v>4420</v>
      </c>
      <c r="AO133" s="234">
        <f t="shared" ref="AO133:AO141" si="175">J133*Y133</f>
        <v>5830</v>
      </c>
      <c r="AP133" s="234">
        <f t="shared" ref="AP133:AP141" si="176">K133*Z133</f>
        <v>3430</v>
      </c>
      <c r="AQ133" s="234">
        <f t="shared" ref="AQ133:AQ141" si="177">L133*AA133</f>
        <v>5148</v>
      </c>
      <c r="AR133" s="234">
        <f t="shared" ref="AR133:AR141" si="178">M133*AB133</f>
        <v>6440</v>
      </c>
      <c r="AS133" s="234">
        <f t="shared" ref="AS133:AS141" si="179">N133*AC133</f>
        <v>1680</v>
      </c>
      <c r="AT133" s="234">
        <f t="shared" ref="AT133:AT141" si="180">O133*AD133</f>
        <v>2208</v>
      </c>
      <c r="AU133" s="234">
        <f t="shared" si="169"/>
        <v>29156</v>
      </c>
      <c r="AV133" s="167" t="str">
        <f>Setup!I16</f>
        <v>Yes</v>
      </c>
      <c r="AW133" s="167" t="str">
        <f>Setup!J16</f>
        <v>Yes</v>
      </c>
    </row>
    <row r="134" spans="1:49" ht="15" customHeight="1" x14ac:dyDescent="0.3">
      <c r="A134" s="167">
        <f>Setup!A16</f>
        <v>14</v>
      </c>
      <c r="B134" s="230">
        <f>Setup!B16</f>
        <v>46277</v>
      </c>
      <c r="C134" s="167" t="str">
        <f>Setup!C16</f>
        <v>Saturday</v>
      </c>
      <c r="D134" s="167" t="str">
        <f>Setup!D16</f>
        <v>Fort Wayne FC</v>
      </c>
      <c r="E134" s="231">
        <f>Setup!E16</f>
        <v>0.79166666666666696</v>
      </c>
      <c r="F134" s="167" t="str">
        <f>Setup!F16</f>
        <v>B</v>
      </c>
      <c r="G134" s="167" t="s">
        <v>47</v>
      </c>
      <c r="H134" s="167" t="str">
        <f>Setup!H16</f>
        <v>Yes</v>
      </c>
      <c r="I134" s="232">
        <f>IF(IFERROR(INDEX(Overrides!$F$49:$L$288,MATCH($A134&amp;$G134,Overrides!$C$49:$C$288,0),1),"")&lt;&gt;"",IFERROR(INDEX(Overrides!$F$49:$L$288,MATCH($A134&amp;$G134,Overrides!$C$49:$C$288,0),1),""),IF(IFERROR(INDEX(Overrides!$D$6:$J$45,MATCH($F134&amp;$G134,Overrides!$C$6:$C$45,0),1),"")&lt;&gt;"",IFERROR(INDEX(Overrides!$D$6:$J$45,MATCH($F134&amp;$G134,Overrides!$C$6:$C$45,0),1),""),MROUND(VLOOKUP("P1+",Setup!$A$30:$B$36,2,FALSE())*VLOOKUP($G134,Setup!$A$40:$B$48,2,FALSE())*VLOOKUP($F134,Setup!$A$52:$B$55,2,FALSE()),0.5)))</f>
        <v>75</v>
      </c>
      <c r="J134" s="232">
        <f>IF(IFERROR(INDEX(Overrides!$F$49:$L$288,MATCH($A134&amp;$G134,Overrides!$C$49:$C$288,0),2),"")&lt;&gt;"",IFERROR(INDEX(Overrides!$F$49:$L$288,MATCH($A134&amp;$G134,Overrides!$C$49:$C$288,0),2),""),IF(IFERROR(INDEX(Overrides!$D$6:$J$45,MATCH($F134&amp;$G134,Overrides!$C$6:$C$45,0),2),"")&lt;&gt;"",IFERROR(INDEX(Overrides!$D$6:$J$45,MATCH($F134&amp;$G134,Overrides!$C$6:$C$45,0),2),""),MROUND(VLOOKUP("P1",Setup!$A$30:$B$36,2,FALSE())*VLOOKUP($G134,Setup!$A$40:$B$48,2,FALSE())*VLOOKUP($F134,Setup!$A$52:$B$55,2,FALSE()),0.5)))</f>
        <v>63</v>
      </c>
      <c r="K134" s="232">
        <f>IF(IFERROR(INDEX(Overrides!$F$49:$L$288,MATCH($A134&amp;$G134,Overrides!$C$49:$C$288,0),3),"")&lt;&gt;"",IFERROR(INDEX(Overrides!$F$49:$L$288,MATCH($A134&amp;$G134,Overrides!$C$49:$C$288,0),3),""),IF(IFERROR(INDEX(Overrides!$D$6:$J$45,MATCH($F134&amp;$G134,Overrides!$C$6:$C$45,0),3),"")&lt;&gt;"",IFERROR(INDEX(Overrides!$D$6:$J$45,MATCH($F134&amp;$G134,Overrides!$C$6:$C$45,0),3),""),MROUND(VLOOKUP("P2+",Setup!$A$30:$B$36,2,FALSE())*VLOOKUP($G134,Setup!$A$40:$B$48,2,FALSE())*VLOOKUP($F134,Setup!$A$52:$B$55,2,FALSE()),0.5)))</f>
        <v>56.5</v>
      </c>
      <c r="L134" s="232">
        <f>IF(IFERROR(INDEX(Overrides!$F$49:$L$288,MATCH($A134&amp;$G134,Overrides!$C$49:$C$288,0),4),"")&lt;&gt;"",IFERROR(INDEX(Overrides!$F$49:$L$288,MATCH($A134&amp;$G134,Overrides!$C$49:$C$288,0),4),""),IF(IFERROR(INDEX(Overrides!$D$6:$J$45,MATCH($F134&amp;$G134,Overrides!$C$6:$C$45,0),4),"")&lt;&gt;"",IFERROR(INDEX(Overrides!$D$6:$J$45,MATCH($F134&amp;$G134,Overrides!$C$6:$C$45,0),4),""),MROUND(VLOOKUP("P2",Setup!$A$30:$B$36,2,FALSE())*VLOOKUP($G134,Setup!$A$40:$B$48,2,FALSE())*VLOOKUP($F134,Setup!$A$52:$B$55,2,FALSE()),0.5)))</f>
        <v>45</v>
      </c>
      <c r="M134" s="232">
        <f>IF(IFERROR(INDEX(Overrides!$F$49:$L$288,MATCH($A134&amp;$G134,Overrides!$C$49:$C$288,0),5),"")&lt;&gt;"",IFERROR(INDEX(Overrides!$F$49:$L$288,MATCH($A134&amp;$G134,Overrides!$C$49:$C$288,0),5),""),IF(IFERROR(INDEX(Overrides!$D$6:$J$45,MATCH($F134&amp;$G134,Overrides!$C$6:$C$45,0),5),"")&lt;&gt;"",IFERROR(INDEX(Overrides!$D$6:$J$45,MATCH($F134&amp;$G134,Overrides!$C$6:$C$45,0),5),""),MROUND(VLOOKUP("P3",Setup!$A$30:$B$36,2,FALSE())*VLOOKUP($G134,Setup!$A$40:$B$48,2,FALSE())*VLOOKUP($F134,Setup!$A$52:$B$55,2,FALSE()),0.5)))</f>
        <v>26.5</v>
      </c>
      <c r="N134" s="232">
        <f>IF(IFERROR(INDEX(Overrides!$F$49:$L$288,MATCH($A134&amp;$G134,Overrides!$C$49:$C$288,0),6),"")&lt;&gt;"",IFERROR(INDEX(Overrides!$F$49:$L$288,MATCH($A134&amp;$G134,Overrides!$C$49:$C$288,0),6),""),IF(IFERROR(INDEX(Overrides!$D$6:$J$45,MATCH($F134&amp;$G134,Overrides!$C$6:$C$45,0),6),"")&lt;&gt;"",IFERROR(INDEX(Overrides!$D$6:$J$45,MATCH($F134&amp;$G134,Overrides!$C$6:$C$45,0),6),""),MROUND(VLOOKUP("P4",Setup!$A$30:$B$36,2,FALSE())*VLOOKUP($G134,Setup!$A$40:$B$48,2,FALSE())*VLOOKUP($F134,Setup!$A$52:$B$55,2,FALSE()),0.5)))</f>
        <v>17.5</v>
      </c>
      <c r="O134" s="232">
        <f>IF(IFERROR(INDEX(Overrides!$F$49:$L$288,MATCH($A134&amp;$G134,Overrides!$C$49:$C$288,0),7),"")&lt;&gt;"",IFERROR(INDEX(Overrides!$F$49:$L$288,MATCH($A134&amp;$G134,Overrides!$C$49:$C$288,0),7),""),IF(IFERROR(INDEX(Overrides!$D$6:$J$45,MATCH($F134&amp;$G134,Overrides!$C$6:$C$45,0),7),"")&lt;&gt;"",IFERROR(INDEX(Overrides!$D$6:$J$45,MATCH($F134&amp;$G134,Overrides!$C$6:$C$45,0),7),""),MROUND(VLOOKUP("P5",Setup!$A$30:$B$36,2,FALSE())*VLOOKUP($G134,Setup!$A$40:$B$48,2,FALSE())*VLOOKUP($F134,Setup!$A$52:$B$55,2,FALSE()),0.5)))</f>
        <v>14</v>
      </c>
      <c r="P134" s="233">
        <f>SUMIFS(Inventory!$F$2:$F$38,Inventory!$I$2:$I$38,"P1+",Inventory!$E$2:$E$38,"&lt;&gt;West")+IF(UPPER($H134)="YES",SUMIFS(Inventory!$F$2:$F$38,Inventory!$I$2:$I$38,"P1+",Inventory!$E$2:$E$38,"West"),0)</f>
        <v>68</v>
      </c>
      <c r="Q134" s="233">
        <f>SUMIFS(Inventory!$F$2:$F$38,Inventory!$I$2:$I$38,"P1",Inventory!$E$2:$E$38,"&lt;&gt;West")+IF(UPPER($H134)="YES",SUMIFS(Inventory!$F$2:$F$38,Inventory!$I$2:$I$38,"P1",Inventory!$E$2:$E$38,"West"),0)</f>
        <v>422</v>
      </c>
      <c r="R134" s="233">
        <f>SUMIFS(Inventory!$F$2:$F$38,Inventory!$I$2:$I$38,"P2+",Inventory!$E$2:$E$38,"&lt;&gt;West")+IF(UPPER($H134)="YES",SUMIFS(Inventory!$F$2:$F$38,Inventory!$I$2:$I$38,"P2+",Inventory!$E$2:$E$38,"West"),0)</f>
        <v>70</v>
      </c>
      <c r="S134" s="233">
        <f>SUMIFS(Inventory!$F$2:$F$38,Inventory!$I$2:$I$38,"P2",Inventory!$E$2:$E$38,"&lt;&gt;West")+IF(UPPER($H134)="YES",SUMIFS(Inventory!$F$2:$F$38,Inventory!$I$2:$I$38,"P2",Inventory!$E$2:$E$38,"West"),0)</f>
        <v>658</v>
      </c>
      <c r="T134" s="233">
        <f>SUMIFS(Inventory!$F$2:$F$38,Inventory!$I$2:$I$38,"P3",Inventory!$E$2:$E$38,"&lt;&gt;West")+IF(UPPER($H134)="YES",SUMIFS(Inventory!$F$2:$F$38,Inventory!$I$2:$I$38,"P3",Inventory!$E$2:$E$38,"West"),0)</f>
        <v>1120</v>
      </c>
      <c r="U134" s="233">
        <f>SUMIFS(Inventory!$F$2:$F$38,Inventory!$I$2:$I$38,"P4",Inventory!$E$2:$E$38,"&lt;&gt;West")+IF(UPPER($H134)="YES",SUMIFS(Inventory!$F$2:$F$38,Inventory!$I$2:$I$38,"P4",Inventory!$E$2:$E$38,"West"),0)</f>
        <v>746</v>
      </c>
      <c r="V134" s="233">
        <f>SUMIFS(Inventory!$F$2:$F$38,Inventory!$I$2:$I$38,"P5",Inventory!$E$2:$E$38,"&lt;&gt;West")+IF(UPPER($H134)="YES",SUMIFS(Inventory!$F$2:$F$38,Inventory!$I$2:$I$38,"P5",Inventory!$E$2:$E$38,"West"),0)</f>
        <v>922</v>
      </c>
      <c r="W134" s="233">
        <f t="shared" si="173"/>
        <v>4006</v>
      </c>
      <c r="X134" s="233">
        <f>IF(IFERROR(INDEX(Overrides!$F$292:$L$531,MATCH($A134&amp;$G134,Overrides!$C$292:$C$531,0),1),"")&lt;&gt;"",IFERROR(INDEX(Overrides!$F$292:$L$531,MATCH($A134&amp;$G134,Overrides!$C$292:$C$531,0),1),""),ROUND(P134*Setup!B$71*VLOOKUP($F134,Setup!$A$52:$C$55,3,FALSE()),0))</f>
        <v>0</v>
      </c>
      <c r="Y134" s="233">
        <f>IF(IFERROR(INDEX(Overrides!$F$292:$L$531,MATCH($A134&amp;$G134,Overrides!$C$292:$C$531,0),2),"")&lt;&gt;"",IFERROR(INDEX(Overrides!$F$292:$L$531,MATCH($A134&amp;$G134,Overrides!$C$292:$C$531,0),2),""),ROUND(Q134*Setup!C$71*VLOOKUP($F134,Setup!$A$52:$C$55,3,FALSE()),0))</f>
        <v>0</v>
      </c>
      <c r="Z134" s="233">
        <f>IF(IFERROR(INDEX(Overrides!$F$292:$L$531,MATCH($A134&amp;$G134,Overrides!$C$292:$C$531,0),3),"")&lt;&gt;"",IFERROR(INDEX(Overrides!$F$292:$L$531,MATCH($A134&amp;$G134,Overrides!$C$292:$C$531,0),3),""),ROUND(R134*Setup!D$71*VLOOKUP($F134,Setup!$A$52:$C$55,3,FALSE()),0))</f>
        <v>0</v>
      </c>
      <c r="AA134" s="233">
        <f>IF(IFERROR(INDEX(Overrides!$F$292:$L$531,MATCH($A134&amp;$G134,Overrides!$C$292:$C$531,0),4),"")&lt;&gt;"",IFERROR(INDEX(Overrides!$F$292:$L$531,MATCH($A134&amp;$G134,Overrides!$C$292:$C$531,0),4),""),ROUND(S134*Setup!E$71*VLOOKUP($F134,Setup!$A$52:$C$55,3,FALSE()),0))</f>
        <v>84</v>
      </c>
      <c r="AB134" s="233">
        <f>IF(IFERROR(INDEX(Overrides!$F$292:$L$531,MATCH($A134&amp;$G134,Overrides!$C$292:$C$531,0),5),"")&lt;&gt;"",IFERROR(INDEX(Overrides!$F$292:$L$531,MATCH($A134&amp;$G134,Overrides!$C$292:$C$531,0),5),""),ROUND(T134*Setup!F$71*VLOOKUP($F134,Setup!$A$52:$C$55,3,FALSE()),0))</f>
        <v>286</v>
      </c>
      <c r="AC134" s="233">
        <f>IF(IFERROR(INDEX(Overrides!$F$292:$L$531,MATCH($A134&amp;$G134,Overrides!$C$292:$C$531,0),6),"")&lt;&gt;"",IFERROR(INDEX(Overrides!$F$292:$L$531,MATCH($A134&amp;$G134,Overrides!$C$292:$C$531,0),6),""),ROUND(U134*Setup!G$71*VLOOKUP($F134,Setup!$A$52:$C$55,3,FALSE()),0))</f>
        <v>222</v>
      </c>
      <c r="AD134" s="233">
        <f>IF(IFERROR(INDEX(Overrides!$F$292:$L$531,MATCH($A134&amp;$G134,Overrides!$C$292:$C$531,0),7),"")&lt;&gt;"",IFERROR(INDEX(Overrides!$F$292:$L$531,MATCH($A134&amp;$G134,Overrides!$C$292:$C$531,0),7),""),ROUND(V134*Setup!H$71*VLOOKUP($F134,Setup!$A$52:$C$55,3,FALSE()),0))</f>
        <v>392</v>
      </c>
      <c r="AE134" s="233">
        <f t="shared" si="160"/>
        <v>984</v>
      </c>
      <c r="AF134" s="233">
        <f t="shared" si="161"/>
        <v>68</v>
      </c>
      <c r="AG134" s="233">
        <f t="shared" si="162"/>
        <v>422</v>
      </c>
      <c r="AH134" s="233">
        <f t="shared" si="163"/>
        <v>70</v>
      </c>
      <c r="AI134" s="233">
        <f t="shared" si="164"/>
        <v>574</v>
      </c>
      <c r="AJ134" s="233">
        <f t="shared" si="165"/>
        <v>834</v>
      </c>
      <c r="AK134" s="233">
        <f t="shared" si="166"/>
        <v>524</v>
      </c>
      <c r="AL134" s="233">
        <f t="shared" si="167"/>
        <v>530</v>
      </c>
      <c r="AM134" s="233">
        <f t="shared" si="168"/>
        <v>3476</v>
      </c>
      <c r="AN134" s="234">
        <f t="shared" si="174"/>
        <v>0</v>
      </c>
      <c r="AO134" s="234">
        <f t="shared" si="175"/>
        <v>0</v>
      </c>
      <c r="AP134" s="234">
        <f t="shared" si="176"/>
        <v>0</v>
      </c>
      <c r="AQ134" s="234">
        <f t="shared" si="177"/>
        <v>3780</v>
      </c>
      <c r="AR134" s="234">
        <f t="shared" si="178"/>
        <v>7579</v>
      </c>
      <c r="AS134" s="234">
        <f t="shared" si="179"/>
        <v>3885</v>
      </c>
      <c r="AT134" s="234">
        <f t="shared" si="180"/>
        <v>5488</v>
      </c>
      <c r="AU134" s="234">
        <f t="shared" si="169"/>
        <v>20732</v>
      </c>
      <c r="AV134" s="167" t="str">
        <f>Setup!I16</f>
        <v>Yes</v>
      </c>
      <c r="AW134" s="167" t="str">
        <f>Setup!J16</f>
        <v>Yes</v>
      </c>
    </row>
    <row r="135" spans="1:49" ht="15" customHeight="1" x14ac:dyDescent="0.3">
      <c r="A135" s="167">
        <f>Setup!A16</f>
        <v>14</v>
      </c>
      <c r="B135" s="230">
        <f>Setup!B16</f>
        <v>46277</v>
      </c>
      <c r="C135" s="167" t="str">
        <f>Setup!C16</f>
        <v>Saturday</v>
      </c>
      <c r="D135" s="167" t="str">
        <f>Setup!D16</f>
        <v>Fort Wayne FC</v>
      </c>
      <c r="E135" s="231">
        <f>Setup!E16</f>
        <v>0.79166666666666696</v>
      </c>
      <c r="F135" s="167" t="str">
        <f>Setup!F16</f>
        <v>B</v>
      </c>
      <c r="G135" s="167" t="s">
        <v>113</v>
      </c>
      <c r="H135" s="167" t="str">
        <f>Setup!H16</f>
        <v>Yes</v>
      </c>
      <c r="I135" s="232">
        <f>IF(IFERROR(INDEX(Overrides!$F$49:$L$288,MATCH($A135&amp;$G135,Overrides!$C$49:$C$288,0),1),"")&lt;&gt;"",IFERROR(INDEX(Overrides!$F$49:$L$288,MATCH($A135&amp;$G135,Overrides!$C$49:$C$288,0),1),""),IF(IFERROR(INDEX(Overrides!$D$6:$J$45,MATCH($F135&amp;$G135,Overrides!$C$6:$C$45,0),1),"")&lt;&gt;"",IFERROR(INDEX(Overrides!$D$6:$J$45,MATCH($F135&amp;$G135,Overrides!$C$6:$C$45,0),1),""),MROUND(VLOOKUP("P1+",Setup!$A$30:$B$36,2,FALSE())*VLOOKUP($G135,Setup!$A$40:$B$48,2,FALSE())*VLOOKUP($F135,Setup!$A$52:$B$55,2,FALSE()),0.5)))</f>
        <v>81.5</v>
      </c>
      <c r="J135" s="232">
        <f>IF(IFERROR(INDEX(Overrides!$F$49:$L$288,MATCH($A135&amp;$G135,Overrides!$C$49:$C$288,0),2),"")&lt;&gt;"",IFERROR(INDEX(Overrides!$F$49:$L$288,MATCH($A135&amp;$G135,Overrides!$C$49:$C$288,0),2),""),IF(IFERROR(INDEX(Overrides!$D$6:$J$45,MATCH($F135&amp;$G135,Overrides!$C$6:$C$45,0),2),"")&lt;&gt;"",IFERROR(INDEX(Overrides!$D$6:$J$45,MATCH($F135&amp;$G135,Overrides!$C$6:$C$45,0),2),""),MROUND(VLOOKUP("P1",Setup!$A$30:$B$36,2,FALSE())*VLOOKUP($G135,Setup!$A$40:$B$48,2,FALSE())*VLOOKUP($F135,Setup!$A$52:$B$55,2,FALSE()),0.5)))</f>
        <v>69</v>
      </c>
      <c r="K135" s="232">
        <f>IF(IFERROR(INDEX(Overrides!$F$49:$L$288,MATCH($A135&amp;$G135,Overrides!$C$49:$C$288,0),3),"")&lt;&gt;"",IFERROR(INDEX(Overrides!$F$49:$L$288,MATCH($A135&amp;$G135,Overrides!$C$49:$C$288,0),3),""),IF(IFERROR(INDEX(Overrides!$D$6:$J$45,MATCH($F135&amp;$G135,Overrides!$C$6:$C$45,0),3),"")&lt;&gt;"",IFERROR(INDEX(Overrides!$D$6:$J$45,MATCH($F135&amp;$G135,Overrides!$C$6:$C$45,0),3),""),MROUND(VLOOKUP("P2+",Setup!$A$30:$B$36,2,FALSE())*VLOOKUP($G135,Setup!$A$40:$B$48,2,FALSE())*VLOOKUP($F135,Setup!$A$52:$B$55,2,FALSE()),0.5)))</f>
        <v>61.5</v>
      </c>
      <c r="L135" s="232">
        <f>IF(IFERROR(INDEX(Overrides!$F$49:$L$288,MATCH($A135&amp;$G135,Overrides!$C$49:$C$288,0),4),"")&lt;&gt;"",IFERROR(INDEX(Overrides!$F$49:$L$288,MATCH($A135&amp;$G135,Overrides!$C$49:$C$288,0),4),""),IF(IFERROR(INDEX(Overrides!$D$6:$J$45,MATCH($F135&amp;$G135,Overrides!$C$6:$C$45,0),4),"")&lt;&gt;"",IFERROR(INDEX(Overrides!$D$6:$J$45,MATCH($F135&amp;$G135,Overrides!$C$6:$C$45,0),4),""),MROUND(VLOOKUP("P2",Setup!$A$30:$B$36,2,FALSE())*VLOOKUP($G135,Setup!$A$40:$B$48,2,FALSE())*VLOOKUP($F135,Setup!$A$52:$B$55,2,FALSE()),0.5)))</f>
        <v>49</v>
      </c>
      <c r="M135" s="232">
        <f>IF(IFERROR(INDEX(Overrides!$F$49:$L$288,MATCH($A135&amp;$G135,Overrides!$C$49:$C$288,0),5),"")&lt;&gt;"",IFERROR(INDEX(Overrides!$F$49:$L$288,MATCH($A135&amp;$G135,Overrides!$C$49:$C$288,0),5),""),IF(IFERROR(INDEX(Overrides!$D$6:$J$45,MATCH($F135&amp;$G135,Overrides!$C$6:$C$45,0),5),"")&lt;&gt;"",IFERROR(INDEX(Overrides!$D$6:$J$45,MATCH($F135&amp;$G135,Overrides!$C$6:$C$45,0),5),""),MROUND(VLOOKUP("P3",Setup!$A$30:$B$36,2,FALSE())*VLOOKUP($G135,Setup!$A$40:$B$48,2,FALSE())*VLOOKUP($F135,Setup!$A$52:$B$55,2,FALSE()),0.5)))</f>
        <v>29</v>
      </c>
      <c r="N135" s="232">
        <f>IF(IFERROR(INDEX(Overrides!$F$49:$L$288,MATCH($A135&amp;$G135,Overrides!$C$49:$C$288,0),6),"")&lt;&gt;"",IFERROR(INDEX(Overrides!$F$49:$L$288,MATCH($A135&amp;$G135,Overrides!$C$49:$C$288,0),6),""),IF(IFERROR(INDEX(Overrides!$D$6:$J$45,MATCH($F135&amp;$G135,Overrides!$C$6:$C$45,0),6),"")&lt;&gt;"",IFERROR(INDEX(Overrides!$D$6:$J$45,MATCH($F135&amp;$G135,Overrides!$C$6:$C$45,0),6),""),MROUND(VLOOKUP("P4",Setup!$A$30:$B$36,2,FALSE())*VLOOKUP($G135,Setup!$A$40:$B$48,2,FALSE())*VLOOKUP($F135,Setup!$A$52:$B$55,2,FALSE()),0.5)))</f>
        <v>19</v>
      </c>
      <c r="O135" s="232">
        <f>IF(IFERROR(INDEX(Overrides!$F$49:$L$288,MATCH($A135&amp;$G135,Overrides!$C$49:$C$288,0),7),"")&lt;&gt;"",IFERROR(INDEX(Overrides!$F$49:$L$288,MATCH($A135&amp;$G135,Overrides!$C$49:$C$288,0),7),""),IF(IFERROR(INDEX(Overrides!$D$6:$J$45,MATCH($F135&amp;$G135,Overrides!$C$6:$C$45,0),7),"")&lt;&gt;"",IFERROR(INDEX(Overrides!$D$6:$J$45,MATCH($F135&amp;$G135,Overrides!$C$6:$C$45,0),7),""),MROUND(VLOOKUP("P5",Setup!$A$30:$B$36,2,FALSE())*VLOOKUP($G135,Setup!$A$40:$B$48,2,FALSE())*VLOOKUP($F135,Setup!$A$52:$B$55,2,FALSE()),0.5)))</f>
        <v>15</v>
      </c>
      <c r="P135" s="233">
        <f>SUMIFS(Inventory!$F$2:$F$38,Inventory!$I$2:$I$38,"P1+",Inventory!$E$2:$E$38,"&lt;&gt;West")+IF(UPPER($H135)="YES",SUMIFS(Inventory!$F$2:$F$38,Inventory!$I$2:$I$38,"P1+",Inventory!$E$2:$E$38,"West"),0)</f>
        <v>68</v>
      </c>
      <c r="Q135" s="233">
        <f>SUMIFS(Inventory!$F$2:$F$38,Inventory!$I$2:$I$38,"P1",Inventory!$E$2:$E$38,"&lt;&gt;West")+IF(UPPER($H135)="YES",SUMIFS(Inventory!$F$2:$F$38,Inventory!$I$2:$I$38,"P1",Inventory!$E$2:$E$38,"West"),0)</f>
        <v>422</v>
      </c>
      <c r="R135" s="233">
        <f>SUMIFS(Inventory!$F$2:$F$38,Inventory!$I$2:$I$38,"P2+",Inventory!$E$2:$E$38,"&lt;&gt;West")+IF(UPPER($H135)="YES",SUMIFS(Inventory!$F$2:$F$38,Inventory!$I$2:$I$38,"P2+",Inventory!$E$2:$E$38,"West"),0)</f>
        <v>70</v>
      </c>
      <c r="S135" s="233">
        <f>SUMIFS(Inventory!$F$2:$F$38,Inventory!$I$2:$I$38,"P2",Inventory!$E$2:$E$38,"&lt;&gt;West")+IF(UPPER($H135)="YES",SUMIFS(Inventory!$F$2:$F$38,Inventory!$I$2:$I$38,"P2",Inventory!$E$2:$E$38,"West"),0)</f>
        <v>658</v>
      </c>
      <c r="T135" s="233">
        <f>SUMIFS(Inventory!$F$2:$F$38,Inventory!$I$2:$I$38,"P3",Inventory!$E$2:$E$38,"&lt;&gt;West")+IF(UPPER($H135)="YES",SUMIFS(Inventory!$F$2:$F$38,Inventory!$I$2:$I$38,"P3",Inventory!$E$2:$E$38,"West"),0)</f>
        <v>1120</v>
      </c>
      <c r="U135" s="233">
        <f>SUMIFS(Inventory!$F$2:$F$38,Inventory!$I$2:$I$38,"P4",Inventory!$E$2:$E$38,"&lt;&gt;West")+IF(UPPER($H135)="YES",SUMIFS(Inventory!$F$2:$F$38,Inventory!$I$2:$I$38,"P4",Inventory!$E$2:$E$38,"West"),0)</f>
        <v>746</v>
      </c>
      <c r="V135" s="233">
        <f>SUMIFS(Inventory!$F$2:$F$38,Inventory!$I$2:$I$38,"P5",Inventory!$E$2:$E$38,"&lt;&gt;West")+IF(UPPER($H135)="YES",SUMIFS(Inventory!$F$2:$F$38,Inventory!$I$2:$I$38,"P5",Inventory!$E$2:$E$38,"West"),0)</f>
        <v>922</v>
      </c>
      <c r="W135" s="233">
        <f t="shared" si="173"/>
        <v>4006</v>
      </c>
      <c r="X135" s="233">
        <f>IF(IFERROR(INDEX(Overrides!$F$292:$L$531,MATCH($A135&amp;$G135,Overrides!$C$292:$C$531,0),1),"")&lt;&gt;"",IFERROR(INDEX(Overrides!$F$292:$L$531,MATCH($A135&amp;$G135,Overrides!$C$292:$C$531,0),1),""),ROUND(P135*Setup!B$72*VLOOKUP($F135,Setup!$A$52:$C$55,3,FALSE()),0))</f>
        <v>0</v>
      </c>
      <c r="Y135" s="233">
        <f>IF(IFERROR(INDEX(Overrides!$F$292:$L$531,MATCH($A135&amp;$G135,Overrides!$C$292:$C$531,0),2),"")&lt;&gt;"",IFERROR(INDEX(Overrides!$F$292:$L$531,MATCH($A135&amp;$G135,Overrides!$C$292:$C$531,0),2),""),ROUND(Q135*Setup!C$72*VLOOKUP($F135,Setup!$A$52:$C$55,3,FALSE()),0))</f>
        <v>215</v>
      </c>
      <c r="Z135" s="233">
        <f>IF(IFERROR(INDEX(Overrides!$F$292:$L$531,MATCH($A135&amp;$G135,Overrides!$C$292:$C$531,0),3),"")&lt;&gt;"",IFERROR(INDEX(Overrides!$F$292:$L$531,MATCH($A135&amp;$G135,Overrides!$C$292:$C$531,0),3),""),ROUND(R135*Setup!D$72*VLOOKUP($F135,Setup!$A$52:$C$55,3,FALSE()),0))</f>
        <v>0</v>
      </c>
      <c r="AA135" s="233">
        <f>IF(IFERROR(INDEX(Overrides!$F$292:$L$531,MATCH($A135&amp;$G135,Overrides!$C$292:$C$531,0),4),"")&lt;&gt;"",IFERROR(INDEX(Overrides!$F$292:$L$531,MATCH($A135&amp;$G135,Overrides!$C$292:$C$531,0),4),""),ROUND(S135*Setup!E$72*VLOOKUP($F135,Setup!$A$52:$C$55,3,FALSE()),0))</f>
        <v>336</v>
      </c>
      <c r="AB135" s="233">
        <f>IF(IFERROR(INDEX(Overrides!$F$292:$L$531,MATCH($A135&amp;$G135,Overrides!$C$292:$C$531,0),5),"")&lt;&gt;"",IFERROR(INDEX(Overrides!$F$292:$L$531,MATCH($A135&amp;$G135,Overrides!$C$292:$C$531,0),5),""),ROUND(T135*Setup!F$72*VLOOKUP($F135,Setup!$A$52:$C$55,3,FALSE()),0))</f>
        <v>381</v>
      </c>
      <c r="AC135" s="233">
        <f>IF(IFERROR(INDEX(Overrides!$F$292:$L$531,MATCH($A135&amp;$G135,Overrides!$C$292:$C$531,0),6),"")&lt;&gt;"",IFERROR(INDEX(Overrides!$F$292:$L$531,MATCH($A135&amp;$G135,Overrides!$C$292:$C$531,0),6),""),ROUND(U135*Setup!G$72*VLOOKUP($F135,Setup!$A$52:$C$55,3,FALSE()),0))</f>
        <v>285</v>
      </c>
      <c r="AD135" s="233">
        <f>IF(IFERROR(INDEX(Overrides!$F$292:$L$531,MATCH($A135&amp;$G135,Overrides!$C$292:$C$531,0),7),"")&lt;&gt;"",IFERROR(INDEX(Overrides!$F$292:$L$531,MATCH($A135&amp;$G135,Overrides!$C$292:$C$531,0),7),""),ROUND(V135*Setup!H$72*VLOOKUP($F135,Setup!$A$52:$C$55,3,FALSE()),0))</f>
        <v>196</v>
      </c>
      <c r="AE135" s="233">
        <f t="shared" si="160"/>
        <v>1413</v>
      </c>
      <c r="AF135" s="233">
        <f t="shared" si="161"/>
        <v>68</v>
      </c>
      <c r="AG135" s="233">
        <f t="shared" si="162"/>
        <v>207</v>
      </c>
      <c r="AH135" s="233">
        <f t="shared" si="163"/>
        <v>70</v>
      </c>
      <c r="AI135" s="233">
        <f t="shared" si="164"/>
        <v>322</v>
      </c>
      <c r="AJ135" s="233">
        <f t="shared" si="165"/>
        <v>739</v>
      </c>
      <c r="AK135" s="233">
        <f t="shared" si="166"/>
        <v>461</v>
      </c>
      <c r="AL135" s="233">
        <f t="shared" si="167"/>
        <v>726</v>
      </c>
      <c r="AM135" s="233">
        <f t="shared" si="168"/>
        <v>3280</v>
      </c>
      <c r="AN135" s="234">
        <f t="shared" si="174"/>
        <v>0</v>
      </c>
      <c r="AO135" s="234">
        <f t="shared" si="175"/>
        <v>14835</v>
      </c>
      <c r="AP135" s="234">
        <f t="shared" si="176"/>
        <v>0</v>
      </c>
      <c r="AQ135" s="234">
        <f t="shared" si="177"/>
        <v>16464</v>
      </c>
      <c r="AR135" s="234">
        <f t="shared" si="178"/>
        <v>11049</v>
      </c>
      <c r="AS135" s="234">
        <f t="shared" si="179"/>
        <v>5415</v>
      </c>
      <c r="AT135" s="234">
        <f t="shared" si="180"/>
        <v>2940</v>
      </c>
      <c r="AU135" s="234">
        <f t="shared" si="169"/>
        <v>50703</v>
      </c>
      <c r="AV135" s="167" t="str">
        <f>Setup!I16</f>
        <v>Yes</v>
      </c>
      <c r="AW135" s="167" t="str">
        <f>Setup!J16</f>
        <v>Yes</v>
      </c>
    </row>
    <row r="136" spans="1:49" ht="15" customHeight="1" x14ac:dyDescent="0.3">
      <c r="A136" s="167">
        <f>Setup!A16</f>
        <v>14</v>
      </c>
      <c r="B136" s="230">
        <f>Setup!B16</f>
        <v>46277</v>
      </c>
      <c r="C136" s="167" t="str">
        <f>Setup!C16</f>
        <v>Saturday</v>
      </c>
      <c r="D136" s="167" t="str">
        <f>Setup!D16</f>
        <v>Fort Wayne FC</v>
      </c>
      <c r="E136" s="231">
        <f>Setup!E16</f>
        <v>0.79166666666666696</v>
      </c>
      <c r="F136" s="167" t="str">
        <f>Setup!F16</f>
        <v>B</v>
      </c>
      <c r="G136" s="167" t="s">
        <v>115</v>
      </c>
      <c r="H136" s="167" t="str">
        <f>Setup!H16</f>
        <v>Yes</v>
      </c>
      <c r="I136" s="232">
        <f>IF(IFERROR(INDEX(Overrides!$F$49:$L$288,MATCH($A136&amp;$G136,Overrides!$C$49:$C$288,0),1),"")&lt;&gt;"",IFERROR(INDEX(Overrides!$F$49:$L$288,MATCH($A136&amp;$G136,Overrides!$C$49:$C$288,0),1),""),IF(IFERROR(INDEX(Overrides!$D$6:$J$45,MATCH($F136&amp;$G136,Overrides!$C$6:$C$45,0),1),"")&lt;&gt;"",IFERROR(INDEX(Overrides!$D$6:$J$45,MATCH($F136&amp;$G136,Overrides!$C$6:$C$45,0),1),""),MROUND(VLOOKUP("P1+",Setup!$A$30:$B$36,2,FALSE())*VLOOKUP($G136,Setup!$A$40:$B$48,2,FALSE())*VLOOKUP($F136,Setup!$A$52:$B$55,2,FALSE()),0.5)))</f>
        <v>88</v>
      </c>
      <c r="J136" s="232">
        <f>IF(IFERROR(INDEX(Overrides!$F$49:$L$288,MATCH($A136&amp;$G136,Overrides!$C$49:$C$288,0),2),"")&lt;&gt;"",IFERROR(INDEX(Overrides!$F$49:$L$288,MATCH($A136&amp;$G136,Overrides!$C$49:$C$288,0),2),""),IF(IFERROR(INDEX(Overrides!$D$6:$J$45,MATCH($F136&amp;$G136,Overrides!$C$6:$C$45,0),2),"")&lt;&gt;"",IFERROR(INDEX(Overrides!$D$6:$J$45,MATCH($F136&amp;$G136,Overrides!$C$6:$C$45,0),2),""),MROUND(VLOOKUP("P1",Setup!$A$30:$B$36,2,FALSE())*VLOOKUP($G136,Setup!$A$40:$B$48,2,FALSE())*VLOOKUP($F136,Setup!$A$52:$B$55,2,FALSE()),0.5)))</f>
        <v>74.5</v>
      </c>
      <c r="K136" s="232">
        <f>IF(IFERROR(INDEX(Overrides!$F$49:$L$288,MATCH($A136&amp;$G136,Overrides!$C$49:$C$288,0),3),"")&lt;&gt;"",IFERROR(INDEX(Overrides!$F$49:$L$288,MATCH($A136&amp;$G136,Overrides!$C$49:$C$288,0),3),""),IF(IFERROR(INDEX(Overrides!$D$6:$J$45,MATCH($F136&amp;$G136,Overrides!$C$6:$C$45,0),3),"")&lt;&gt;"",IFERROR(INDEX(Overrides!$D$6:$J$45,MATCH($F136&amp;$G136,Overrides!$C$6:$C$45,0),3),""),MROUND(VLOOKUP("P2+",Setup!$A$30:$B$36,2,FALSE())*VLOOKUP($G136,Setup!$A$40:$B$48,2,FALSE())*VLOOKUP($F136,Setup!$A$52:$B$55,2,FALSE()),0.5)))</f>
        <v>66</v>
      </c>
      <c r="L136" s="232">
        <f>IF(IFERROR(INDEX(Overrides!$F$49:$L$288,MATCH($A136&amp;$G136,Overrides!$C$49:$C$288,0),4),"")&lt;&gt;"",IFERROR(INDEX(Overrides!$F$49:$L$288,MATCH($A136&amp;$G136,Overrides!$C$49:$C$288,0),4),""),IF(IFERROR(INDEX(Overrides!$D$6:$J$45,MATCH($F136&amp;$G136,Overrides!$C$6:$C$45,0),4),"")&lt;&gt;"",IFERROR(INDEX(Overrides!$D$6:$J$45,MATCH($F136&amp;$G136,Overrides!$C$6:$C$45,0),4),""),MROUND(VLOOKUP("P2",Setup!$A$30:$B$36,2,FALSE())*VLOOKUP($G136,Setup!$A$40:$B$48,2,FALSE())*VLOOKUP($F136,Setup!$A$52:$B$55,2,FALSE()),0.5)))</f>
        <v>52.5</v>
      </c>
      <c r="M136" s="232">
        <f>IF(IFERROR(INDEX(Overrides!$F$49:$L$288,MATCH($A136&amp;$G136,Overrides!$C$49:$C$288,0),5),"")&lt;&gt;"",IFERROR(INDEX(Overrides!$F$49:$L$288,MATCH($A136&amp;$G136,Overrides!$C$49:$C$288,0),5),""),IF(IFERROR(INDEX(Overrides!$D$6:$J$45,MATCH($F136&amp;$G136,Overrides!$C$6:$C$45,0),5),"")&lt;&gt;"",IFERROR(INDEX(Overrides!$D$6:$J$45,MATCH($F136&amp;$G136,Overrides!$C$6:$C$45,0),5),""),MROUND(VLOOKUP("P3",Setup!$A$30:$B$36,2,FALSE())*VLOOKUP($G136,Setup!$A$40:$B$48,2,FALSE())*VLOOKUP($F136,Setup!$A$52:$B$55,2,FALSE()),0.5)))</f>
        <v>31</v>
      </c>
      <c r="N136" s="232">
        <f>IF(IFERROR(INDEX(Overrides!$F$49:$L$288,MATCH($A136&amp;$G136,Overrides!$C$49:$C$288,0),6),"")&lt;&gt;"",IFERROR(INDEX(Overrides!$F$49:$L$288,MATCH($A136&amp;$G136,Overrides!$C$49:$C$288,0),6),""),IF(IFERROR(INDEX(Overrides!$D$6:$J$45,MATCH($F136&amp;$G136,Overrides!$C$6:$C$45,0),6),"")&lt;&gt;"",IFERROR(INDEX(Overrides!$D$6:$J$45,MATCH($F136&amp;$G136,Overrides!$C$6:$C$45,0),6),""),MROUND(VLOOKUP("P4",Setup!$A$30:$B$36,2,FALSE())*VLOOKUP($G136,Setup!$A$40:$B$48,2,FALSE())*VLOOKUP($F136,Setup!$A$52:$B$55,2,FALSE()),0.5)))</f>
        <v>20.5</v>
      </c>
      <c r="O136" s="232">
        <f>IF(IFERROR(INDEX(Overrides!$F$49:$L$288,MATCH($A136&amp;$G136,Overrides!$C$49:$C$288,0),7),"")&lt;&gt;"",IFERROR(INDEX(Overrides!$F$49:$L$288,MATCH($A136&amp;$G136,Overrides!$C$49:$C$288,0),7),""),IF(IFERROR(INDEX(Overrides!$D$6:$J$45,MATCH($F136&amp;$G136,Overrides!$C$6:$C$45,0),7),"")&lt;&gt;"",IFERROR(INDEX(Overrides!$D$6:$J$45,MATCH($F136&amp;$G136,Overrides!$C$6:$C$45,0),7),""),MROUND(VLOOKUP("P5",Setup!$A$30:$B$36,2,FALSE())*VLOOKUP($G136,Setup!$A$40:$B$48,2,FALSE())*VLOOKUP($F136,Setup!$A$52:$B$55,2,FALSE()),0.5)))</f>
        <v>16</v>
      </c>
      <c r="P136" s="233">
        <f>SUMIFS(Inventory!$F$2:$F$38,Inventory!$I$2:$I$38,"P1+",Inventory!$E$2:$E$38,"&lt;&gt;West")+IF(UPPER($H136)="YES",SUMIFS(Inventory!$F$2:$F$38,Inventory!$I$2:$I$38,"P1+",Inventory!$E$2:$E$38,"West"),0)</f>
        <v>68</v>
      </c>
      <c r="Q136" s="233">
        <f>SUMIFS(Inventory!$F$2:$F$38,Inventory!$I$2:$I$38,"P1",Inventory!$E$2:$E$38,"&lt;&gt;West")+IF(UPPER($H136)="YES",SUMIFS(Inventory!$F$2:$F$38,Inventory!$I$2:$I$38,"P1",Inventory!$E$2:$E$38,"West"),0)</f>
        <v>422</v>
      </c>
      <c r="R136" s="233">
        <f>SUMIFS(Inventory!$F$2:$F$38,Inventory!$I$2:$I$38,"P2+",Inventory!$E$2:$E$38,"&lt;&gt;West")+IF(UPPER($H136)="YES",SUMIFS(Inventory!$F$2:$F$38,Inventory!$I$2:$I$38,"P2+",Inventory!$E$2:$E$38,"West"),0)</f>
        <v>70</v>
      </c>
      <c r="S136" s="233">
        <f>SUMIFS(Inventory!$F$2:$F$38,Inventory!$I$2:$I$38,"P2",Inventory!$E$2:$E$38,"&lt;&gt;West")+IF(UPPER($H136)="YES",SUMIFS(Inventory!$F$2:$F$38,Inventory!$I$2:$I$38,"P2",Inventory!$E$2:$E$38,"West"),0)</f>
        <v>658</v>
      </c>
      <c r="T136" s="233">
        <f>SUMIFS(Inventory!$F$2:$F$38,Inventory!$I$2:$I$38,"P3",Inventory!$E$2:$E$38,"&lt;&gt;West")+IF(UPPER($H136)="YES",SUMIFS(Inventory!$F$2:$F$38,Inventory!$I$2:$I$38,"P3",Inventory!$E$2:$E$38,"West"),0)</f>
        <v>1120</v>
      </c>
      <c r="U136" s="233">
        <f>SUMIFS(Inventory!$F$2:$F$38,Inventory!$I$2:$I$38,"P4",Inventory!$E$2:$E$38,"&lt;&gt;West")+IF(UPPER($H136)="YES",SUMIFS(Inventory!$F$2:$F$38,Inventory!$I$2:$I$38,"P4",Inventory!$E$2:$E$38,"West"),0)</f>
        <v>746</v>
      </c>
      <c r="V136" s="233">
        <f>SUMIFS(Inventory!$F$2:$F$38,Inventory!$I$2:$I$38,"P5",Inventory!$E$2:$E$38,"&lt;&gt;West")+IF(UPPER($H136)="YES",SUMIFS(Inventory!$F$2:$F$38,Inventory!$I$2:$I$38,"P5",Inventory!$E$2:$E$38,"West"),0)</f>
        <v>922</v>
      </c>
      <c r="W136" s="233">
        <f t="shared" si="173"/>
        <v>4006</v>
      </c>
      <c r="X136" s="233">
        <f>IF(IFERROR(INDEX(Overrides!$F$292:$L$531,MATCH($A136&amp;$G136,Overrides!$C$292:$C$531,0),1),"")&lt;&gt;"",IFERROR(INDEX(Overrides!$F$292:$L$531,MATCH($A136&amp;$G136,Overrides!$C$292:$C$531,0),1),""),ROUND(P136*Setup!B$73*VLOOKUP($F136,Setup!$A$52:$C$55,3,FALSE()),0))</f>
        <v>0</v>
      </c>
      <c r="Y136" s="233">
        <f>IF(IFERROR(INDEX(Overrides!$F$292:$L$531,MATCH($A136&amp;$G136,Overrides!$C$292:$C$531,0),2),"")&lt;&gt;"",IFERROR(INDEX(Overrides!$F$292:$L$531,MATCH($A136&amp;$G136,Overrides!$C$292:$C$531,0),2),""),ROUND(Q136*Setup!C$73*VLOOKUP($F136,Setup!$A$52:$C$55,3,FALSE()),0))</f>
        <v>54</v>
      </c>
      <c r="Z136" s="233">
        <f>IF(IFERROR(INDEX(Overrides!$F$292:$L$531,MATCH($A136&amp;$G136,Overrides!$C$292:$C$531,0),3),"")&lt;&gt;"",IFERROR(INDEX(Overrides!$F$292:$L$531,MATCH($A136&amp;$G136,Overrides!$C$292:$C$531,0),3),""),ROUND(R136*Setup!D$73*VLOOKUP($F136,Setup!$A$52:$C$55,3,FALSE()),0))</f>
        <v>0</v>
      </c>
      <c r="AA136" s="233">
        <f>IF(IFERROR(INDEX(Overrides!$F$292:$L$531,MATCH($A136&amp;$G136,Overrides!$C$292:$C$531,0),4),"")&lt;&gt;"",IFERROR(INDEX(Overrides!$F$292:$L$531,MATCH($A136&amp;$G136,Overrides!$C$292:$C$531,0),4),""),ROUND(S136*Setup!E$73*VLOOKUP($F136,Setup!$A$52:$C$55,3,FALSE()),0))</f>
        <v>28</v>
      </c>
      <c r="AB136" s="233">
        <f>IF(IFERROR(INDEX(Overrides!$F$292:$L$531,MATCH($A136&amp;$G136,Overrides!$C$292:$C$531,0),5),"")&lt;&gt;"",IFERROR(INDEX(Overrides!$F$292:$L$531,MATCH($A136&amp;$G136,Overrides!$C$292:$C$531,0),5),""),ROUND(T136*Setup!F$73*VLOOKUP($F136,Setup!$A$52:$C$55,3,FALSE()),0))</f>
        <v>48</v>
      </c>
      <c r="AC136" s="233">
        <f>IF(IFERROR(INDEX(Overrides!$F$292:$L$531,MATCH($A136&amp;$G136,Overrides!$C$292:$C$531,0),6),"")&lt;&gt;"",IFERROR(INDEX(Overrides!$F$292:$L$531,MATCH($A136&amp;$G136,Overrides!$C$292:$C$531,0),6),""),ROUND(U136*Setup!G$73*VLOOKUP($F136,Setup!$A$52:$C$55,3,FALSE()),0))</f>
        <v>32</v>
      </c>
      <c r="AD136" s="233">
        <f>IF(IFERROR(INDEX(Overrides!$F$292:$L$531,MATCH($A136&amp;$G136,Overrides!$C$292:$C$531,0),7),"")&lt;&gt;"",IFERROR(INDEX(Overrides!$F$292:$L$531,MATCH($A136&amp;$G136,Overrides!$C$292:$C$531,0),7),""),ROUND(V136*Setup!H$73*VLOOKUP($F136,Setup!$A$52:$C$55,3,FALSE()),0))</f>
        <v>39</v>
      </c>
      <c r="AE136" s="233">
        <f t="shared" si="160"/>
        <v>201</v>
      </c>
      <c r="AF136" s="233">
        <f t="shared" si="161"/>
        <v>68</v>
      </c>
      <c r="AG136" s="233">
        <f t="shared" si="162"/>
        <v>368</v>
      </c>
      <c r="AH136" s="233">
        <f t="shared" si="163"/>
        <v>70</v>
      </c>
      <c r="AI136" s="233">
        <f t="shared" si="164"/>
        <v>630</v>
      </c>
      <c r="AJ136" s="233">
        <f t="shared" si="165"/>
        <v>1072</v>
      </c>
      <c r="AK136" s="233">
        <f t="shared" si="166"/>
        <v>714</v>
      </c>
      <c r="AL136" s="233">
        <f t="shared" si="167"/>
        <v>883</v>
      </c>
      <c r="AM136" s="233">
        <f t="shared" si="168"/>
        <v>3123</v>
      </c>
      <c r="AN136" s="234">
        <f t="shared" si="174"/>
        <v>0</v>
      </c>
      <c r="AO136" s="234">
        <f t="shared" si="175"/>
        <v>4023</v>
      </c>
      <c r="AP136" s="234">
        <f t="shared" si="176"/>
        <v>0</v>
      </c>
      <c r="AQ136" s="234">
        <f t="shared" si="177"/>
        <v>1470</v>
      </c>
      <c r="AR136" s="234">
        <f t="shared" si="178"/>
        <v>1488</v>
      </c>
      <c r="AS136" s="234">
        <f t="shared" si="179"/>
        <v>656</v>
      </c>
      <c r="AT136" s="234">
        <f t="shared" si="180"/>
        <v>624</v>
      </c>
      <c r="AU136" s="234">
        <f t="shared" si="169"/>
        <v>8261</v>
      </c>
      <c r="AV136" s="167" t="str">
        <f>Setup!I16</f>
        <v>Yes</v>
      </c>
      <c r="AW136" s="167" t="str">
        <f>Setup!J16</f>
        <v>Yes</v>
      </c>
    </row>
    <row r="137" spans="1:49" ht="15" customHeight="1" x14ac:dyDescent="0.3">
      <c r="A137" s="167">
        <f>Setup!A16</f>
        <v>14</v>
      </c>
      <c r="B137" s="230">
        <f>Setup!B16</f>
        <v>46277</v>
      </c>
      <c r="C137" s="167" t="str">
        <f>Setup!C16</f>
        <v>Saturday</v>
      </c>
      <c r="D137" s="167" t="str">
        <f>Setup!D16</f>
        <v>Fort Wayne FC</v>
      </c>
      <c r="E137" s="231">
        <f>Setup!E16</f>
        <v>0.79166666666666696</v>
      </c>
      <c r="F137" s="167" t="str">
        <f>Setup!F16</f>
        <v>B</v>
      </c>
      <c r="G137" s="167" t="s">
        <v>117</v>
      </c>
      <c r="H137" s="167" t="str">
        <f>Setup!H16</f>
        <v>Yes</v>
      </c>
      <c r="I137" s="232">
        <f>IF(IFERROR(INDEX(Overrides!$F$49:$L$288,MATCH($A137&amp;$G137,Overrides!$C$49:$C$288,0),1),"")&lt;&gt;"",IFERROR(INDEX(Overrides!$F$49:$L$288,MATCH($A137&amp;$G137,Overrides!$C$49:$C$288,0),1),""),IF(IFERROR(INDEX(Overrides!$D$6:$J$45,MATCH($F137&amp;$G137,Overrides!$C$6:$C$45,0),1),"")&lt;&gt;"",IFERROR(INDEX(Overrides!$D$6:$J$45,MATCH($F137&amp;$G137,Overrides!$C$6:$C$45,0),1),""),MROUND(VLOOKUP("P1+",Setup!$A$30:$B$36,2,FALSE())*VLOOKUP($G137,Setup!$A$40:$B$48,2,FALSE())*VLOOKUP($F137,Setup!$A$52:$B$55,2,FALSE()),0.5)))</f>
        <v>65</v>
      </c>
      <c r="J137" s="232">
        <f>IF(IFERROR(INDEX(Overrides!$F$49:$L$288,MATCH($A137&amp;$G137,Overrides!$C$49:$C$288,0),2),"")&lt;&gt;"",IFERROR(INDEX(Overrides!$F$49:$L$288,MATCH($A137&amp;$G137,Overrides!$C$49:$C$288,0),2),""),IF(IFERROR(INDEX(Overrides!$D$6:$J$45,MATCH($F137&amp;$G137,Overrides!$C$6:$C$45,0),2),"")&lt;&gt;"",IFERROR(INDEX(Overrides!$D$6:$J$45,MATCH($F137&amp;$G137,Overrides!$C$6:$C$45,0),2),""),MROUND(VLOOKUP("P1",Setup!$A$30:$B$36,2,FALSE())*VLOOKUP($G137,Setup!$A$40:$B$48,2,FALSE())*VLOOKUP($F137,Setup!$A$52:$B$55,2,FALSE()),0.5)))</f>
        <v>55</v>
      </c>
      <c r="K137" s="232">
        <f>IF(IFERROR(INDEX(Overrides!$F$49:$L$288,MATCH($A137&amp;$G137,Overrides!$C$49:$C$288,0),3),"")&lt;&gt;"",IFERROR(INDEX(Overrides!$F$49:$L$288,MATCH($A137&amp;$G137,Overrides!$C$49:$C$288,0),3),""),IF(IFERROR(INDEX(Overrides!$D$6:$J$45,MATCH($F137&amp;$G137,Overrides!$C$6:$C$45,0),3),"")&lt;&gt;"",IFERROR(INDEX(Overrides!$D$6:$J$45,MATCH($F137&amp;$G137,Overrides!$C$6:$C$45,0),3),""),MROUND(VLOOKUP("P2+",Setup!$A$30:$B$36,2,FALSE())*VLOOKUP($G137,Setup!$A$40:$B$48,2,FALSE())*VLOOKUP($F137,Setup!$A$52:$B$55,2,FALSE()),0.5)))</f>
        <v>49</v>
      </c>
      <c r="L137" s="232">
        <f>IF(IFERROR(INDEX(Overrides!$F$49:$L$288,MATCH($A137&amp;$G137,Overrides!$C$49:$C$288,0),4),"")&lt;&gt;"",IFERROR(INDEX(Overrides!$F$49:$L$288,MATCH($A137&amp;$G137,Overrides!$C$49:$C$288,0),4),""),IF(IFERROR(INDEX(Overrides!$D$6:$J$45,MATCH($F137&amp;$G137,Overrides!$C$6:$C$45,0),4),"")&lt;&gt;"",IFERROR(INDEX(Overrides!$D$6:$J$45,MATCH($F137&amp;$G137,Overrides!$C$6:$C$45,0),4),""),MROUND(VLOOKUP("P2",Setup!$A$30:$B$36,2,FALSE())*VLOOKUP($G137,Setup!$A$40:$B$48,2,FALSE())*VLOOKUP($F137,Setup!$A$52:$B$55,2,FALSE()),0.5)))</f>
        <v>39</v>
      </c>
      <c r="M137" s="232">
        <f>IF(IFERROR(INDEX(Overrides!$F$49:$L$288,MATCH($A137&amp;$G137,Overrides!$C$49:$C$288,0),5),"")&lt;&gt;"",IFERROR(INDEX(Overrides!$F$49:$L$288,MATCH($A137&amp;$G137,Overrides!$C$49:$C$288,0),5),""),IF(IFERROR(INDEX(Overrides!$D$6:$J$45,MATCH($F137&amp;$G137,Overrides!$C$6:$C$45,0),5),"")&lt;&gt;"",IFERROR(INDEX(Overrides!$D$6:$J$45,MATCH($F137&amp;$G137,Overrides!$C$6:$C$45,0),5),""),MROUND(VLOOKUP("P3",Setup!$A$30:$B$36,2,FALSE())*VLOOKUP($G137,Setup!$A$40:$B$48,2,FALSE())*VLOOKUP($F137,Setup!$A$52:$B$55,2,FALSE()),0.5)))</f>
        <v>23</v>
      </c>
      <c r="N137" s="232">
        <f>IF(IFERROR(INDEX(Overrides!$F$49:$L$288,MATCH($A137&amp;$G137,Overrides!$C$49:$C$288,0),6),"")&lt;&gt;"",IFERROR(INDEX(Overrides!$F$49:$L$288,MATCH($A137&amp;$G137,Overrides!$C$49:$C$288,0),6),""),IF(IFERROR(INDEX(Overrides!$D$6:$J$45,MATCH($F137&amp;$G137,Overrides!$C$6:$C$45,0),6),"")&lt;&gt;"",IFERROR(INDEX(Overrides!$D$6:$J$45,MATCH($F137&amp;$G137,Overrides!$C$6:$C$45,0),6),""),MROUND(VLOOKUP("P4",Setup!$A$30:$B$36,2,FALSE())*VLOOKUP($G137,Setup!$A$40:$B$48,2,FALSE())*VLOOKUP($F137,Setup!$A$52:$B$55,2,FALSE()),0.5)))</f>
        <v>15</v>
      </c>
      <c r="O137" s="232">
        <f>IF(IFERROR(INDEX(Overrides!$F$49:$L$288,MATCH($A137&amp;$G137,Overrides!$C$49:$C$288,0),7),"")&lt;&gt;"",IFERROR(INDEX(Overrides!$F$49:$L$288,MATCH($A137&amp;$G137,Overrides!$C$49:$C$288,0),7),""),IF(IFERROR(INDEX(Overrides!$D$6:$J$45,MATCH($F137&amp;$G137,Overrides!$C$6:$C$45,0),7),"")&lt;&gt;"",IFERROR(INDEX(Overrides!$D$6:$J$45,MATCH($F137&amp;$G137,Overrides!$C$6:$C$45,0),7),""),MROUND(VLOOKUP("P5",Setup!$A$30:$B$36,2,FALSE())*VLOOKUP($G137,Setup!$A$40:$B$48,2,FALSE())*VLOOKUP($F137,Setup!$A$52:$B$55,2,FALSE()),0.5)))</f>
        <v>12</v>
      </c>
      <c r="P137" s="233">
        <f>SUMIFS(Inventory!$F$2:$F$38,Inventory!$I$2:$I$38,"P1+",Inventory!$E$2:$E$38,"&lt;&gt;West")+IF(UPPER($H137)="YES",SUMIFS(Inventory!$F$2:$F$38,Inventory!$I$2:$I$38,"P1+",Inventory!$E$2:$E$38,"West"),0)</f>
        <v>68</v>
      </c>
      <c r="Q137" s="233">
        <f>SUMIFS(Inventory!$F$2:$F$38,Inventory!$I$2:$I$38,"P1",Inventory!$E$2:$E$38,"&lt;&gt;West")+IF(UPPER($H137)="YES",SUMIFS(Inventory!$F$2:$F$38,Inventory!$I$2:$I$38,"P1",Inventory!$E$2:$E$38,"West"),0)</f>
        <v>422</v>
      </c>
      <c r="R137" s="233">
        <f>SUMIFS(Inventory!$F$2:$F$38,Inventory!$I$2:$I$38,"P2+",Inventory!$E$2:$E$38,"&lt;&gt;West")+IF(UPPER($H137)="YES",SUMIFS(Inventory!$F$2:$F$38,Inventory!$I$2:$I$38,"P2+",Inventory!$E$2:$E$38,"West"),0)</f>
        <v>70</v>
      </c>
      <c r="S137" s="233">
        <f>SUMIFS(Inventory!$F$2:$F$38,Inventory!$I$2:$I$38,"P2",Inventory!$E$2:$E$38,"&lt;&gt;West")+IF(UPPER($H137)="YES",SUMIFS(Inventory!$F$2:$F$38,Inventory!$I$2:$I$38,"P2",Inventory!$E$2:$E$38,"West"),0)</f>
        <v>658</v>
      </c>
      <c r="T137" s="233">
        <f>SUMIFS(Inventory!$F$2:$F$38,Inventory!$I$2:$I$38,"P3",Inventory!$E$2:$E$38,"&lt;&gt;West")+IF(UPPER($H137)="YES",SUMIFS(Inventory!$F$2:$F$38,Inventory!$I$2:$I$38,"P3",Inventory!$E$2:$E$38,"West"),0)</f>
        <v>1120</v>
      </c>
      <c r="U137" s="233">
        <f>SUMIFS(Inventory!$F$2:$F$38,Inventory!$I$2:$I$38,"P4",Inventory!$E$2:$E$38,"&lt;&gt;West")+IF(UPPER($H137)="YES",SUMIFS(Inventory!$F$2:$F$38,Inventory!$I$2:$I$38,"P4",Inventory!$E$2:$E$38,"West"),0)</f>
        <v>746</v>
      </c>
      <c r="V137" s="233">
        <f>SUMIFS(Inventory!$F$2:$F$38,Inventory!$I$2:$I$38,"P5",Inventory!$E$2:$E$38,"&lt;&gt;West")+IF(UPPER($H137)="YES",SUMIFS(Inventory!$F$2:$F$38,Inventory!$I$2:$I$38,"P5",Inventory!$E$2:$E$38,"West"),0)</f>
        <v>922</v>
      </c>
      <c r="W137" s="233">
        <f t="shared" si="173"/>
        <v>4006</v>
      </c>
      <c r="X137" s="233">
        <f>IF(IFERROR(INDEX(Overrides!$F$292:$L$531,MATCH($A137&amp;$G137,Overrides!$C$292:$C$531,0),1),"")&lt;&gt;"",IFERROR(INDEX(Overrides!$F$292:$L$531,MATCH($A137&amp;$G137,Overrides!$C$292:$C$531,0),1),""),ROUND(P137*Setup!B$74*VLOOKUP($F137,Setup!$A$52:$C$55,3,FALSE()),0))</f>
        <v>0</v>
      </c>
      <c r="Y137" s="233">
        <f>IF(IFERROR(INDEX(Overrides!$F$292:$L$531,MATCH($A137&amp;$G137,Overrides!$C$292:$C$531,0),2),"")&lt;&gt;"",IFERROR(INDEX(Overrides!$F$292:$L$531,MATCH($A137&amp;$G137,Overrides!$C$292:$C$531,0),2),""),ROUND(Q137*Setup!C$74*VLOOKUP($F137,Setup!$A$52:$C$55,3,FALSE()),0))</f>
        <v>0</v>
      </c>
      <c r="Z137" s="233">
        <f>IF(IFERROR(INDEX(Overrides!$F$292:$L$531,MATCH($A137&amp;$G137,Overrides!$C$292:$C$531,0),3),"")&lt;&gt;"",IFERROR(INDEX(Overrides!$F$292:$L$531,MATCH($A137&amp;$G137,Overrides!$C$292:$C$531,0),3),""),ROUND(R137*Setup!D$74*VLOOKUP($F137,Setup!$A$52:$C$55,3,FALSE()),0))</f>
        <v>0</v>
      </c>
      <c r="AA137" s="233">
        <f>IF(IFERROR(INDEX(Overrides!$F$292:$L$531,MATCH($A137&amp;$G137,Overrides!$C$292:$C$531,0),4),"")&lt;&gt;"",IFERROR(INDEX(Overrides!$F$292:$L$531,MATCH($A137&amp;$G137,Overrides!$C$292:$C$531,0),4),""),ROUND(S137*Setup!E$74*VLOOKUP($F137,Setup!$A$52:$C$55,3,FALSE()),0))</f>
        <v>0</v>
      </c>
      <c r="AB137" s="233">
        <f>IF(IFERROR(INDEX(Overrides!$F$292:$L$531,MATCH($A137&amp;$G137,Overrides!$C$292:$C$531,0),5),"")&lt;&gt;"",IFERROR(INDEX(Overrides!$F$292:$L$531,MATCH($A137&amp;$G137,Overrides!$C$292:$C$531,0),5),""),ROUND(T137*Setup!F$74*VLOOKUP($F137,Setup!$A$52:$C$55,3,FALSE()),0))</f>
        <v>0</v>
      </c>
      <c r="AC137" s="233">
        <f>IF(IFERROR(INDEX(Overrides!$F$292:$L$531,MATCH($A137&amp;$G137,Overrides!$C$292:$C$531,0),6),"")&lt;&gt;"",IFERROR(INDEX(Overrides!$F$292:$L$531,MATCH($A137&amp;$G137,Overrides!$C$292:$C$531,0),6),""),ROUND(U137*Setup!G$74*VLOOKUP($F137,Setup!$A$52:$C$55,3,FALSE()),0))</f>
        <v>0</v>
      </c>
      <c r="AD137" s="233">
        <f>IF(IFERROR(INDEX(Overrides!$F$292:$L$531,MATCH($A137&amp;$G137,Overrides!$C$292:$C$531,0),7),"")&lt;&gt;"",IFERROR(INDEX(Overrides!$F$292:$L$531,MATCH($A137&amp;$G137,Overrides!$C$292:$C$531,0),7),""),ROUND(V137*Setup!H$74*VLOOKUP($F137,Setup!$A$52:$C$55,3,FALSE()),0))</f>
        <v>0</v>
      </c>
      <c r="AE137" s="233">
        <f t="shared" si="160"/>
        <v>0</v>
      </c>
      <c r="AF137" s="233">
        <f t="shared" si="161"/>
        <v>68</v>
      </c>
      <c r="AG137" s="233">
        <f t="shared" si="162"/>
        <v>422</v>
      </c>
      <c r="AH137" s="233">
        <f t="shared" si="163"/>
        <v>70</v>
      </c>
      <c r="AI137" s="233">
        <f t="shared" si="164"/>
        <v>658</v>
      </c>
      <c r="AJ137" s="233">
        <f t="shared" si="165"/>
        <v>1120</v>
      </c>
      <c r="AK137" s="233">
        <f t="shared" si="166"/>
        <v>746</v>
      </c>
      <c r="AL137" s="233">
        <f t="shared" si="167"/>
        <v>922</v>
      </c>
      <c r="AM137" s="233">
        <f t="shared" si="168"/>
        <v>3084</v>
      </c>
      <c r="AN137" s="234">
        <f t="shared" si="174"/>
        <v>0</v>
      </c>
      <c r="AO137" s="234">
        <f t="shared" si="175"/>
        <v>0</v>
      </c>
      <c r="AP137" s="234">
        <f t="shared" si="176"/>
        <v>0</v>
      </c>
      <c r="AQ137" s="234">
        <f t="shared" si="177"/>
        <v>0</v>
      </c>
      <c r="AR137" s="234">
        <f t="shared" si="178"/>
        <v>0</v>
      </c>
      <c r="AS137" s="234">
        <f t="shared" si="179"/>
        <v>0</v>
      </c>
      <c r="AT137" s="234">
        <f t="shared" si="180"/>
        <v>0</v>
      </c>
      <c r="AU137" s="234">
        <f t="shared" si="169"/>
        <v>0</v>
      </c>
      <c r="AV137" s="167" t="str">
        <f>Setup!I16</f>
        <v>Yes</v>
      </c>
      <c r="AW137" s="167" t="str">
        <f>Setup!J16</f>
        <v>Yes</v>
      </c>
    </row>
    <row r="138" spans="1:49" ht="15" customHeight="1" x14ac:dyDescent="0.3">
      <c r="A138" s="167">
        <f>Setup!A16</f>
        <v>14</v>
      </c>
      <c r="B138" s="230">
        <f>Setup!B16</f>
        <v>46277</v>
      </c>
      <c r="C138" s="167" t="str">
        <f>Setup!C16</f>
        <v>Saturday</v>
      </c>
      <c r="D138" s="167" t="str">
        <f>Setup!D16</f>
        <v>Fort Wayne FC</v>
      </c>
      <c r="E138" s="231">
        <f>Setup!E16</f>
        <v>0.79166666666666696</v>
      </c>
      <c r="F138" s="167" t="str">
        <f>Setup!F16</f>
        <v>B</v>
      </c>
      <c r="G138" s="167" t="s">
        <v>119</v>
      </c>
      <c r="H138" s="167" t="str">
        <f>Setup!H16</f>
        <v>Yes</v>
      </c>
      <c r="I138" s="232">
        <f>IF(IFERROR(INDEX(Overrides!$F$49:$L$288,MATCH($A138&amp;$G138,Overrides!$C$49:$C$288,0),1),"")&lt;&gt;"",IFERROR(INDEX(Overrides!$F$49:$L$288,MATCH($A138&amp;$G138,Overrides!$C$49:$C$288,0),1),""),IF(IFERROR(INDEX(Overrides!$D$6:$J$45,MATCH($F138&amp;$G138,Overrides!$C$6:$C$45,0),1),"")&lt;&gt;"",IFERROR(INDEX(Overrides!$D$6:$J$45,MATCH($F138&amp;$G138,Overrides!$C$6:$C$45,0),1),""),MROUND(VLOOKUP("P1+",Setup!$A$30:$B$36,2,FALSE())*VLOOKUP($G138,Setup!$A$40:$B$48,2,FALSE())*VLOOKUP($F138,Setup!$A$52:$B$55,2,FALSE()),0.5)))</f>
        <v>0</v>
      </c>
      <c r="J138" s="232">
        <f>IF(IFERROR(INDEX(Overrides!$F$49:$L$288,MATCH($A138&amp;$G138,Overrides!$C$49:$C$288,0),2),"")&lt;&gt;"",IFERROR(INDEX(Overrides!$F$49:$L$288,MATCH($A138&amp;$G138,Overrides!$C$49:$C$288,0),2),""),IF(IFERROR(INDEX(Overrides!$D$6:$J$45,MATCH($F138&amp;$G138,Overrides!$C$6:$C$45,0),2),"")&lt;&gt;"",IFERROR(INDEX(Overrides!$D$6:$J$45,MATCH($F138&amp;$G138,Overrides!$C$6:$C$45,0),2),""),MROUND(VLOOKUP("P1",Setup!$A$30:$B$36,2,FALSE())*VLOOKUP($G138,Setup!$A$40:$B$48,2,FALSE())*VLOOKUP($F138,Setup!$A$52:$B$55,2,FALSE()),0.5)))</f>
        <v>0</v>
      </c>
      <c r="K138" s="232">
        <f>IF(IFERROR(INDEX(Overrides!$F$49:$L$288,MATCH($A138&amp;$G138,Overrides!$C$49:$C$288,0),3),"")&lt;&gt;"",IFERROR(INDEX(Overrides!$F$49:$L$288,MATCH($A138&amp;$G138,Overrides!$C$49:$C$288,0),3),""),IF(IFERROR(INDEX(Overrides!$D$6:$J$45,MATCH($F138&amp;$G138,Overrides!$C$6:$C$45,0),3),"")&lt;&gt;"",IFERROR(INDEX(Overrides!$D$6:$J$45,MATCH($F138&amp;$G138,Overrides!$C$6:$C$45,0),3),""),MROUND(VLOOKUP("P2+",Setup!$A$30:$B$36,2,FALSE())*VLOOKUP($G138,Setup!$A$40:$B$48,2,FALSE())*VLOOKUP($F138,Setup!$A$52:$B$55,2,FALSE()),0.5)))</f>
        <v>0</v>
      </c>
      <c r="L138" s="232">
        <f>IF(IFERROR(INDEX(Overrides!$F$49:$L$288,MATCH($A138&amp;$G138,Overrides!$C$49:$C$288,0),4),"")&lt;&gt;"",IFERROR(INDEX(Overrides!$F$49:$L$288,MATCH($A138&amp;$G138,Overrides!$C$49:$C$288,0),4),""),IF(IFERROR(INDEX(Overrides!$D$6:$J$45,MATCH($F138&amp;$G138,Overrides!$C$6:$C$45,0),4),"")&lt;&gt;"",IFERROR(INDEX(Overrides!$D$6:$J$45,MATCH($F138&amp;$G138,Overrides!$C$6:$C$45,0),4),""),MROUND(VLOOKUP("P2",Setup!$A$30:$B$36,2,FALSE())*VLOOKUP($G138,Setup!$A$40:$B$48,2,FALSE())*VLOOKUP($F138,Setup!$A$52:$B$55,2,FALSE()),0.5)))</f>
        <v>0</v>
      </c>
      <c r="M138" s="232">
        <f>IF(IFERROR(INDEX(Overrides!$F$49:$L$288,MATCH($A138&amp;$G138,Overrides!$C$49:$C$288,0),5),"")&lt;&gt;"",IFERROR(INDEX(Overrides!$F$49:$L$288,MATCH($A138&amp;$G138,Overrides!$C$49:$C$288,0),5),""),IF(IFERROR(INDEX(Overrides!$D$6:$J$45,MATCH($F138&amp;$G138,Overrides!$C$6:$C$45,0),5),"")&lt;&gt;"",IFERROR(INDEX(Overrides!$D$6:$J$45,MATCH($F138&amp;$G138,Overrides!$C$6:$C$45,0),5),""),MROUND(VLOOKUP("P3",Setup!$A$30:$B$36,2,FALSE())*VLOOKUP($G138,Setup!$A$40:$B$48,2,FALSE())*VLOOKUP($F138,Setup!$A$52:$B$55,2,FALSE()),0.5)))</f>
        <v>0</v>
      </c>
      <c r="N138" s="232">
        <f>IF(IFERROR(INDEX(Overrides!$F$49:$L$288,MATCH($A138&amp;$G138,Overrides!$C$49:$C$288,0),6),"")&lt;&gt;"",IFERROR(INDEX(Overrides!$F$49:$L$288,MATCH($A138&amp;$G138,Overrides!$C$49:$C$288,0),6),""),IF(IFERROR(INDEX(Overrides!$D$6:$J$45,MATCH($F138&amp;$G138,Overrides!$C$6:$C$45,0),6),"")&lt;&gt;"",IFERROR(INDEX(Overrides!$D$6:$J$45,MATCH($F138&amp;$G138,Overrides!$C$6:$C$45,0),6),""),MROUND(VLOOKUP("P4",Setup!$A$30:$B$36,2,FALSE())*VLOOKUP($G138,Setup!$A$40:$B$48,2,FALSE())*VLOOKUP($F138,Setup!$A$52:$B$55,2,FALSE()),0.5)))</f>
        <v>0</v>
      </c>
      <c r="O138" s="232">
        <f>IF(IFERROR(INDEX(Overrides!$F$49:$L$288,MATCH($A138&amp;$G138,Overrides!$C$49:$C$288,0),7),"")&lt;&gt;"",IFERROR(INDEX(Overrides!$F$49:$L$288,MATCH($A138&amp;$G138,Overrides!$C$49:$C$288,0),7),""),IF(IFERROR(INDEX(Overrides!$D$6:$J$45,MATCH($F138&amp;$G138,Overrides!$C$6:$C$45,0),7),"")&lt;&gt;"",IFERROR(INDEX(Overrides!$D$6:$J$45,MATCH($F138&amp;$G138,Overrides!$C$6:$C$45,0),7),""),MROUND(VLOOKUP("P5",Setup!$A$30:$B$36,2,FALSE())*VLOOKUP($G138,Setup!$A$40:$B$48,2,FALSE())*VLOOKUP($F138,Setup!$A$52:$B$55,2,FALSE()),0.5)))</f>
        <v>0</v>
      </c>
      <c r="P138" s="233">
        <f>SUMIFS(Inventory!$F$2:$F$38,Inventory!$I$2:$I$38,"P1+",Inventory!$E$2:$E$38,"&lt;&gt;West")+IF(UPPER($H138)="YES",SUMIFS(Inventory!$F$2:$F$38,Inventory!$I$2:$I$38,"P1+",Inventory!$E$2:$E$38,"West"),0)</f>
        <v>68</v>
      </c>
      <c r="Q138" s="233">
        <f>SUMIFS(Inventory!$F$2:$F$38,Inventory!$I$2:$I$38,"P1",Inventory!$E$2:$E$38,"&lt;&gt;West")+IF(UPPER($H138)="YES",SUMIFS(Inventory!$F$2:$F$38,Inventory!$I$2:$I$38,"P1",Inventory!$E$2:$E$38,"West"),0)</f>
        <v>422</v>
      </c>
      <c r="R138" s="233">
        <f>SUMIFS(Inventory!$F$2:$F$38,Inventory!$I$2:$I$38,"P2+",Inventory!$E$2:$E$38,"&lt;&gt;West")+IF(UPPER($H138)="YES",SUMIFS(Inventory!$F$2:$F$38,Inventory!$I$2:$I$38,"P2+",Inventory!$E$2:$E$38,"West"),0)</f>
        <v>70</v>
      </c>
      <c r="S138" s="233">
        <f>SUMIFS(Inventory!$F$2:$F$38,Inventory!$I$2:$I$38,"P2",Inventory!$E$2:$E$38,"&lt;&gt;West")+IF(UPPER($H138)="YES",SUMIFS(Inventory!$F$2:$F$38,Inventory!$I$2:$I$38,"P2",Inventory!$E$2:$E$38,"West"),0)</f>
        <v>658</v>
      </c>
      <c r="T138" s="233">
        <f>SUMIFS(Inventory!$F$2:$F$38,Inventory!$I$2:$I$38,"P3",Inventory!$E$2:$E$38,"&lt;&gt;West")+IF(UPPER($H138)="YES",SUMIFS(Inventory!$F$2:$F$38,Inventory!$I$2:$I$38,"P3",Inventory!$E$2:$E$38,"West"),0)</f>
        <v>1120</v>
      </c>
      <c r="U138" s="233">
        <f>SUMIFS(Inventory!$F$2:$F$38,Inventory!$I$2:$I$38,"P4",Inventory!$E$2:$E$38,"&lt;&gt;West")+IF(UPPER($H138)="YES",SUMIFS(Inventory!$F$2:$F$38,Inventory!$I$2:$I$38,"P4",Inventory!$E$2:$E$38,"West"),0)</f>
        <v>746</v>
      </c>
      <c r="V138" s="233">
        <f>SUMIFS(Inventory!$F$2:$F$38,Inventory!$I$2:$I$38,"P5",Inventory!$E$2:$E$38,"&lt;&gt;West")+IF(UPPER($H138)="YES",SUMIFS(Inventory!$F$2:$F$38,Inventory!$I$2:$I$38,"P5",Inventory!$E$2:$E$38,"West"),0)</f>
        <v>922</v>
      </c>
      <c r="W138" s="233">
        <f t="shared" si="173"/>
        <v>4006</v>
      </c>
      <c r="X138" s="233">
        <f>IF(IFERROR(INDEX(Overrides!$F$292:$L$531,MATCH($A138&amp;$G138,Overrides!$C$292:$C$531,0),1),"")&lt;&gt;"",IFERROR(INDEX(Overrides!$F$292:$L$531,MATCH($A138&amp;$G138,Overrides!$C$292:$C$531,0),1),""),ROUND(P138*Setup!B$75*VLOOKUP($F138,Setup!$A$52:$C$55,3,FALSE()),0))</f>
        <v>0</v>
      </c>
      <c r="Y138" s="233">
        <f>IF(IFERROR(INDEX(Overrides!$F$292:$L$531,MATCH($A138&amp;$G138,Overrides!$C$292:$C$531,0),2),"")&lt;&gt;"",IFERROR(INDEX(Overrides!$F$292:$L$531,MATCH($A138&amp;$G138,Overrides!$C$292:$C$531,0),2),""),ROUND(Q138*Setup!C$75*VLOOKUP($F138,Setup!$A$52:$C$55,3,FALSE()),0))</f>
        <v>0</v>
      </c>
      <c r="Z138" s="233">
        <f>IF(IFERROR(INDEX(Overrides!$F$292:$L$531,MATCH($A138&amp;$G138,Overrides!$C$292:$C$531,0),3),"")&lt;&gt;"",IFERROR(INDEX(Overrides!$F$292:$L$531,MATCH($A138&amp;$G138,Overrides!$C$292:$C$531,0),3),""),ROUND(R138*Setup!D$75*VLOOKUP($F138,Setup!$A$52:$C$55,3,FALSE()),0))</f>
        <v>0</v>
      </c>
      <c r="AA138" s="233">
        <f>IF(IFERROR(INDEX(Overrides!$F$292:$L$531,MATCH($A138&amp;$G138,Overrides!$C$292:$C$531,0),4),"")&lt;&gt;"",IFERROR(INDEX(Overrides!$F$292:$L$531,MATCH($A138&amp;$G138,Overrides!$C$292:$C$531,0),4),""),ROUND(S138*Setup!E$75*VLOOKUP($F138,Setup!$A$52:$C$55,3,FALSE()),0))</f>
        <v>0</v>
      </c>
      <c r="AB138" s="233">
        <f>IF(IFERROR(INDEX(Overrides!$F$292:$L$531,MATCH($A138&amp;$G138,Overrides!$C$292:$C$531,0),5),"")&lt;&gt;"",IFERROR(INDEX(Overrides!$F$292:$L$531,MATCH($A138&amp;$G138,Overrides!$C$292:$C$531,0),5),""),ROUND(T138*Setup!F$75*VLOOKUP($F138,Setup!$A$52:$C$55,3,FALSE()),0))</f>
        <v>0</v>
      </c>
      <c r="AC138" s="233">
        <f>IF(IFERROR(INDEX(Overrides!$F$292:$L$531,MATCH($A138&amp;$G138,Overrides!$C$292:$C$531,0),6),"")&lt;&gt;"",IFERROR(INDEX(Overrides!$F$292:$L$531,MATCH($A138&amp;$G138,Overrides!$C$292:$C$531,0),6),""),ROUND(U138*Setup!G$75*VLOOKUP($F138,Setup!$A$52:$C$55,3,FALSE()),0))</f>
        <v>0</v>
      </c>
      <c r="AD138" s="233">
        <f>IF(IFERROR(INDEX(Overrides!$F$292:$L$531,MATCH($A138&amp;$G138,Overrides!$C$292:$C$531,0),7),"")&lt;&gt;"",IFERROR(INDEX(Overrides!$F$292:$L$531,MATCH($A138&amp;$G138,Overrides!$C$292:$C$531,0),7),""),ROUND(V138*Setup!H$75*VLOOKUP($F138,Setup!$A$52:$C$55,3,FALSE()),0))</f>
        <v>0</v>
      </c>
      <c r="AE138" s="233">
        <f t="shared" si="160"/>
        <v>0</v>
      </c>
      <c r="AF138" s="233">
        <f t="shared" si="161"/>
        <v>68</v>
      </c>
      <c r="AG138" s="233">
        <f t="shared" si="162"/>
        <v>422</v>
      </c>
      <c r="AH138" s="233">
        <f t="shared" si="163"/>
        <v>70</v>
      </c>
      <c r="AI138" s="233">
        <f t="shared" si="164"/>
        <v>658</v>
      </c>
      <c r="AJ138" s="233">
        <f t="shared" si="165"/>
        <v>1120</v>
      </c>
      <c r="AK138" s="233">
        <f t="shared" si="166"/>
        <v>746</v>
      </c>
      <c r="AL138" s="233">
        <f t="shared" si="167"/>
        <v>922</v>
      </c>
      <c r="AM138" s="233">
        <f t="shared" si="168"/>
        <v>3084</v>
      </c>
      <c r="AN138" s="234">
        <f t="shared" si="174"/>
        <v>0</v>
      </c>
      <c r="AO138" s="234">
        <f t="shared" si="175"/>
        <v>0</v>
      </c>
      <c r="AP138" s="234">
        <f t="shared" si="176"/>
        <v>0</v>
      </c>
      <c r="AQ138" s="234">
        <f t="shared" si="177"/>
        <v>0</v>
      </c>
      <c r="AR138" s="234">
        <f t="shared" si="178"/>
        <v>0</v>
      </c>
      <c r="AS138" s="234">
        <f t="shared" si="179"/>
        <v>0</v>
      </c>
      <c r="AT138" s="234">
        <f t="shared" si="180"/>
        <v>0</v>
      </c>
      <c r="AU138" s="234">
        <f t="shared" si="169"/>
        <v>0</v>
      </c>
      <c r="AV138" s="167" t="str">
        <f>Setup!I16</f>
        <v>Yes</v>
      </c>
      <c r="AW138" s="167" t="str">
        <f>Setup!J16</f>
        <v>Yes</v>
      </c>
    </row>
    <row r="139" spans="1:49" ht="15" customHeight="1" x14ac:dyDescent="0.3">
      <c r="A139" s="167">
        <f>Setup!A16</f>
        <v>14</v>
      </c>
      <c r="B139" s="230">
        <f>Setup!B16</f>
        <v>46277</v>
      </c>
      <c r="C139" s="167" t="str">
        <f>Setup!C16</f>
        <v>Saturday</v>
      </c>
      <c r="D139" s="167" t="str">
        <f>Setup!D16</f>
        <v>Fort Wayne FC</v>
      </c>
      <c r="E139" s="231">
        <f>Setup!E16</f>
        <v>0.79166666666666696</v>
      </c>
      <c r="F139" s="167" t="str">
        <f>Setup!F16</f>
        <v>B</v>
      </c>
      <c r="G139" s="167" t="s">
        <v>121</v>
      </c>
      <c r="H139" s="167" t="str">
        <f>Setup!H16</f>
        <v>Yes</v>
      </c>
      <c r="I139" s="232">
        <f>IF(IFERROR(INDEX(Overrides!$F$49:$L$288,MATCH($A139&amp;$G139,Overrides!$C$49:$C$288,0),1),"")&lt;&gt;"",IFERROR(INDEX(Overrides!$F$49:$L$288,MATCH($A139&amp;$G139,Overrides!$C$49:$C$288,0),1),""),IF(IFERROR(INDEX(Overrides!$D$6:$J$45,MATCH($F139&amp;$G139,Overrides!$C$6:$C$45,0),1),"")&lt;&gt;"",IFERROR(INDEX(Overrides!$D$6:$J$45,MATCH($F139&amp;$G139,Overrides!$C$6:$C$45,0),1),""),MROUND(VLOOKUP("P1+",Setup!$A$30:$B$36,2,FALSE())*VLOOKUP($G139,Setup!$A$40:$B$48,2,FALSE())*VLOOKUP($F139,Setup!$A$52:$B$55,2,FALSE()),0.5)))</f>
        <v>0</v>
      </c>
      <c r="J139" s="232">
        <f>IF(IFERROR(INDEX(Overrides!$F$49:$L$288,MATCH($A139&amp;$G139,Overrides!$C$49:$C$288,0),2),"")&lt;&gt;"",IFERROR(INDEX(Overrides!$F$49:$L$288,MATCH($A139&amp;$G139,Overrides!$C$49:$C$288,0),2),""),IF(IFERROR(INDEX(Overrides!$D$6:$J$45,MATCH($F139&amp;$G139,Overrides!$C$6:$C$45,0),2),"")&lt;&gt;"",IFERROR(INDEX(Overrides!$D$6:$J$45,MATCH($F139&amp;$G139,Overrides!$C$6:$C$45,0),2),""),MROUND(VLOOKUP("P1",Setup!$A$30:$B$36,2,FALSE())*VLOOKUP($G139,Setup!$A$40:$B$48,2,FALSE())*VLOOKUP($F139,Setup!$A$52:$B$55,2,FALSE()),0.5)))</f>
        <v>0</v>
      </c>
      <c r="K139" s="232">
        <f>IF(IFERROR(INDEX(Overrides!$F$49:$L$288,MATCH($A139&amp;$G139,Overrides!$C$49:$C$288,0),3),"")&lt;&gt;"",IFERROR(INDEX(Overrides!$F$49:$L$288,MATCH($A139&amp;$G139,Overrides!$C$49:$C$288,0),3),""),IF(IFERROR(INDEX(Overrides!$D$6:$J$45,MATCH($F139&amp;$G139,Overrides!$C$6:$C$45,0),3),"")&lt;&gt;"",IFERROR(INDEX(Overrides!$D$6:$J$45,MATCH($F139&amp;$G139,Overrides!$C$6:$C$45,0),3),""),MROUND(VLOOKUP("P2+",Setup!$A$30:$B$36,2,FALSE())*VLOOKUP($G139,Setup!$A$40:$B$48,2,FALSE())*VLOOKUP($F139,Setup!$A$52:$B$55,2,FALSE()),0.5)))</f>
        <v>0</v>
      </c>
      <c r="L139" s="232">
        <f>IF(IFERROR(INDEX(Overrides!$F$49:$L$288,MATCH($A139&amp;$G139,Overrides!$C$49:$C$288,0),4),"")&lt;&gt;"",IFERROR(INDEX(Overrides!$F$49:$L$288,MATCH($A139&amp;$G139,Overrides!$C$49:$C$288,0),4),""),IF(IFERROR(INDEX(Overrides!$D$6:$J$45,MATCH($F139&amp;$G139,Overrides!$C$6:$C$45,0),4),"")&lt;&gt;"",IFERROR(INDEX(Overrides!$D$6:$J$45,MATCH($F139&amp;$G139,Overrides!$C$6:$C$45,0),4),""),MROUND(VLOOKUP("P2",Setup!$A$30:$B$36,2,FALSE())*VLOOKUP($G139,Setup!$A$40:$B$48,2,FALSE())*VLOOKUP($F139,Setup!$A$52:$B$55,2,FALSE()),0.5)))</f>
        <v>0</v>
      </c>
      <c r="M139" s="232">
        <f>IF(IFERROR(INDEX(Overrides!$F$49:$L$288,MATCH($A139&amp;$G139,Overrides!$C$49:$C$288,0),5),"")&lt;&gt;"",IFERROR(INDEX(Overrides!$F$49:$L$288,MATCH($A139&amp;$G139,Overrides!$C$49:$C$288,0),5),""),IF(IFERROR(INDEX(Overrides!$D$6:$J$45,MATCH($F139&amp;$G139,Overrides!$C$6:$C$45,0),5),"")&lt;&gt;"",IFERROR(INDEX(Overrides!$D$6:$J$45,MATCH($F139&amp;$G139,Overrides!$C$6:$C$45,0),5),""),MROUND(VLOOKUP("P3",Setup!$A$30:$B$36,2,FALSE())*VLOOKUP($G139,Setup!$A$40:$B$48,2,FALSE())*VLOOKUP($F139,Setup!$A$52:$B$55,2,FALSE()),0.5)))</f>
        <v>0</v>
      </c>
      <c r="N139" s="232">
        <f>IF(IFERROR(INDEX(Overrides!$F$49:$L$288,MATCH($A139&amp;$G139,Overrides!$C$49:$C$288,0),6),"")&lt;&gt;"",IFERROR(INDEX(Overrides!$F$49:$L$288,MATCH($A139&amp;$G139,Overrides!$C$49:$C$288,0),6),""),IF(IFERROR(INDEX(Overrides!$D$6:$J$45,MATCH($F139&amp;$G139,Overrides!$C$6:$C$45,0),6),"")&lt;&gt;"",IFERROR(INDEX(Overrides!$D$6:$J$45,MATCH($F139&amp;$G139,Overrides!$C$6:$C$45,0),6),""),MROUND(VLOOKUP("P4",Setup!$A$30:$B$36,2,FALSE())*VLOOKUP($G139,Setup!$A$40:$B$48,2,FALSE())*VLOOKUP($F139,Setup!$A$52:$B$55,2,FALSE()),0.5)))</f>
        <v>0</v>
      </c>
      <c r="O139" s="232">
        <f>IF(IFERROR(INDEX(Overrides!$F$49:$L$288,MATCH($A139&amp;$G139,Overrides!$C$49:$C$288,0),7),"")&lt;&gt;"",IFERROR(INDEX(Overrides!$F$49:$L$288,MATCH($A139&amp;$G139,Overrides!$C$49:$C$288,0),7),""),IF(IFERROR(INDEX(Overrides!$D$6:$J$45,MATCH($F139&amp;$G139,Overrides!$C$6:$C$45,0),7),"")&lt;&gt;"",IFERROR(INDEX(Overrides!$D$6:$J$45,MATCH($F139&amp;$G139,Overrides!$C$6:$C$45,0),7),""),MROUND(VLOOKUP("P5",Setup!$A$30:$B$36,2,FALSE())*VLOOKUP($G139,Setup!$A$40:$B$48,2,FALSE())*VLOOKUP($F139,Setup!$A$52:$B$55,2,FALSE()),0.5)))</f>
        <v>0</v>
      </c>
      <c r="P139" s="233">
        <f>SUMIFS(Inventory!$F$2:$F$38,Inventory!$I$2:$I$38,"P1+",Inventory!$E$2:$E$38,"&lt;&gt;West")+IF(UPPER($H139)="YES",SUMIFS(Inventory!$F$2:$F$38,Inventory!$I$2:$I$38,"P1+",Inventory!$E$2:$E$38,"West"),0)</f>
        <v>68</v>
      </c>
      <c r="Q139" s="233">
        <f>SUMIFS(Inventory!$F$2:$F$38,Inventory!$I$2:$I$38,"P1",Inventory!$E$2:$E$38,"&lt;&gt;West")+IF(UPPER($H139)="YES",SUMIFS(Inventory!$F$2:$F$38,Inventory!$I$2:$I$38,"P1",Inventory!$E$2:$E$38,"West"),0)</f>
        <v>422</v>
      </c>
      <c r="R139" s="233">
        <f>SUMIFS(Inventory!$F$2:$F$38,Inventory!$I$2:$I$38,"P2+",Inventory!$E$2:$E$38,"&lt;&gt;West")+IF(UPPER($H139)="YES",SUMIFS(Inventory!$F$2:$F$38,Inventory!$I$2:$I$38,"P2+",Inventory!$E$2:$E$38,"West"),0)</f>
        <v>70</v>
      </c>
      <c r="S139" s="233">
        <f>SUMIFS(Inventory!$F$2:$F$38,Inventory!$I$2:$I$38,"P2",Inventory!$E$2:$E$38,"&lt;&gt;West")+IF(UPPER($H139)="YES",SUMIFS(Inventory!$F$2:$F$38,Inventory!$I$2:$I$38,"P2",Inventory!$E$2:$E$38,"West"),0)</f>
        <v>658</v>
      </c>
      <c r="T139" s="233">
        <f>SUMIFS(Inventory!$F$2:$F$38,Inventory!$I$2:$I$38,"P3",Inventory!$E$2:$E$38,"&lt;&gt;West")+IF(UPPER($H139)="YES",SUMIFS(Inventory!$F$2:$F$38,Inventory!$I$2:$I$38,"P3",Inventory!$E$2:$E$38,"West"),0)</f>
        <v>1120</v>
      </c>
      <c r="U139" s="233">
        <f>SUMIFS(Inventory!$F$2:$F$38,Inventory!$I$2:$I$38,"P4",Inventory!$E$2:$E$38,"&lt;&gt;West")+IF(UPPER($H139)="YES",SUMIFS(Inventory!$F$2:$F$38,Inventory!$I$2:$I$38,"P4",Inventory!$E$2:$E$38,"West"),0)</f>
        <v>746</v>
      </c>
      <c r="V139" s="233">
        <f>SUMIFS(Inventory!$F$2:$F$38,Inventory!$I$2:$I$38,"P5",Inventory!$E$2:$E$38,"&lt;&gt;West")+IF(UPPER($H139)="YES",SUMIFS(Inventory!$F$2:$F$38,Inventory!$I$2:$I$38,"P5",Inventory!$E$2:$E$38,"West"),0)</f>
        <v>922</v>
      </c>
      <c r="W139" s="233">
        <f t="shared" si="173"/>
        <v>4006</v>
      </c>
      <c r="X139" s="233">
        <f>IF(IFERROR(INDEX(Overrides!$F$292:$L$531,MATCH($A139&amp;$G139,Overrides!$C$292:$C$531,0),1),"")&lt;&gt;"",IFERROR(INDEX(Overrides!$F$292:$L$531,MATCH($A139&amp;$G139,Overrides!$C$292:$C$531,0),1),""),ROUND(P139*Setup!B$76*VLOOKUP($F139,Setup!$A$52:$C$55,3,FALSE()),0))</f>
        <v>0</v>
      </c>
      <c r="Y139" s="233">
        <f>IF(IFERROR(INDEX(Overrides!$F$292:$L$531,MATCH($A139&amp;$G139,Overrides!$C$292:$C$531,0),2),"")&lt;&gt;"",IFERROR(INDEX(Overrides!$F$292:$L$531,MATCH($A139&amp;$G139,Overrides!$C$292:$C$531,0),2),""),ROUND(Q139*Setup!C$76*VLOOKUP($F139,Setup!$A$52:$C$55,3,FALSE()),0))</f>
        <v>0</v>
      </c>
      <c r="Z139" s="233">
        <f>IF(IFERROR(INDEX(Overrides!$F$292:$L$531,MATCH($A139&amp;$G139,Overrides!$C$292:$C$531,0),3),"")&lt;&gt;"",IFERROR(INDEX(Overrides!$F$292:$L$531,MATCH($A139&amp;$G139,Overrides!$C$292:$C$531,0),3),""),ROUND(R139*Setup!D$76*VLOOKUP($F139,Setup!$A$52:$C$55,3,FALSE()),0))</f>
        <v>0</v>
      </c>
      <c r="AA139" s="233">
        <f>IF(IFERROR(INDEX(Overrides!$F$292:$L$531,MATCH($A139&amp;$G139,Overrides!$C$292:$C$531,0),4),"")&lt;&gt;"",IFERROR(INDEX(Overrides!$F$292:$L$531,MATCH($A139&amp;$G139,Overrides!$C$292:$C$531,0),4),""),ROUND(S139*Setup!E$76*VLOOKUP($F139,Setup!$A$52:$C$55,3,FALSE()),0))</f>
        <v>0</v>
      </c>
      <c r="AB139" s="233">
        <f>IF(IFERROR(INDEX(Overrides!$F$292:$L$531,MATCH($A139&amp;$G139,Overrides!$C$292:$C$531,0),5),"")&lt;&gt;"",IFERROR(INDEX(Overrides!$F$292:$L$531,MATCH($A139&amp;$G139,Overrides!$C$292:$C$531,0),5),""),ROUND(T139*Setup!F$76*VLOOKUP($F139,Setup!$A$52:$C$55,3,FALSE()),0))</f>
        <v>0</v>
      </c>
      <c r="AC139" s="233">
        <f>IF(IFERROR(INDEX(Overrides!$F$292:$L$531,MATCH($A139&amp;$G139,Overrides!$C$292:$C$531,0),6),"")&lt;&gt;"",IFERROR(INDEX(Overrides!$F$292:$L$531,MATCH($A139&amp;$G139,Overrides!$C$292:$C$531,0),6),""),ROUND(U139*Setup!G$76*VLOOKUP($F139,Setup!$A$52:$C$55,3,FALSE()),0))</f>
        <v>0</v>
      </c>
      <c r="AD139" s="233">
        <f>IF(IFERROR(INDEX(Overrides!$F$292:$L$531,MATCH($A139&amp;$G139,Overrides!$C$292:$C$531,0),7),"")&lt;&gt;"",IFERROR(INDEX(Overrides!$F$292:$L$531,MATCH($A139&amp;$G139,Overrides!$C$292:$C$531,0),7),""),ROUND(V139*Setup!H$76*VLOOKUP($F139,Setup!$A$52:$C$55,3,FALSE()),0))</f>
        <v>0</v>
      </c>
      <c r="AE139" s="233">
        <f t="shared" si="160"/>
        <v>0</v>
      </c>
      <c r="AF139" s="233">
        <f t="shared" si="161"/>
        <v>68</v>
      </c>
      <c r="AG139" s="233">
        <f t="shared" si="162"/>
        <v>422</v>
      </c>
      <c r="AH139" s="233">
        <f t="shared" si="163"/>
        <v>70</v>
      </c>
      <c r="AI139" s="233">
        <f t="shared" si="164"/>
        <v>658</v>
      </c>
      <c r="AJ139" s="233">
        <f t="shared" si="165"/>
        <v>1120</v>
      </c>
      <c r="AK139" s="233">
        <f t="shared" si="166"/>
        <v>746</v>
      </c>
      <c r="AL139" s="233">
        <f t="shared" si="167"/>
        <v>922</v>
      </c>
      <c r="AM139" s="233">
        <f t="shared" si="168"/>
        <v>3084</v>
      </c>
      <c r="AN139" s="234">
        <f t="shared" si="174"/>
        <v>0</v>
      </c>
      <c r="AO139" s="234">
        <f t="shared" si="175"/>
        <v>0</v>
      </c>
      <c r="AP139" s="234">
        <f t="shared" si="176"/>
        <v>0</v>
      </c>
      <c r="AQ139" s="234">
        <f t="shared" si="177"/>
        <v>0</v>
      </c>
      <c r="AR139" s="234">
        <f t="shared" si="178"/>
        <v>0</v>
      </c>
      <c r="AS139" s="234">
        <f t="shared" si="179"/>
        <v>0</v>
      </c>
      <c r="AT139" s="234">
        <f t="shared" si="180"/>
        <v>0</v>
      </c>
      <c r="AU139" s="234">
        <f t="shared" si="169"/>
        <v>0</v>
      </c>
      <c r="AV139" s="167" t="str">
        <f>Setup!I16</f>
        <v>Yes</v>
      </c>
      <c r="AW139" s="167" t="str">
        <f>Setup!J16</f>
        <v>Yes</v>
      </c>
    </row>
    <row r="140" spans="1:49" ht="15" customHeight="1" x14ac:dyDescent="0.3">
      <c r="A140" s="167">
        <f>Setup!A16</f>
        <v>14</v>
      </c>
      <c r="B140" s="230">
        <f>Setup!B16</f>
        <v>46277</v>
      </c>
      <c r="C140" s="167" t="str">
        <f>Setup!C16</f>
        <v>Saturday</v>
      </c>
      <c r="D140" s="167" t="str">
        <f>Setup!D16</f>
        <v>Fort Wayne FC</v>
      </c>
      <c r="E140" s="231">
        <f>Setup!E16</f>
        <v>0.79166666666666696</v>
      </c>
      <c r="F140" s="167" t="str">
        <f>Setup!F16</f>
        <v>B</v>
      </c>
      <c r="G140" s="167" t="s">
        <v>123</v>
      </c>
      <c r="H140" s="167" t="str">
        <f>Setup!H16</f>
        <v>Yes</v>
      </c>
      <c r="I140" s="232">
        <f>IF(IFERROR(INDEX(Overrides!$F$49:$L$288,MATCH($A140&amp;$G140,Overrides!$C$49:$C$288,0),1),"")&lt;&gt;"",IFERROR(INDEX(Overrides!$F$49:$L$288,MATCH($A140&amp;$G140,Overrides!$C$49:$C$288,0),1),""),IF(IFERROR(INDEX(Overrides!$D$6:$J$45,MATCH($F140&amp;$G140,Overrides!$C$6:$C$45,0),1),"")&lt;&gt;"",IFERROR(INDEX(Overrides!$D$6:$J$45,MATCH($F140&amp;$G140,Overrides!$C$6:$C$45,0),1),""),MROUND(VLOOKUP("P1+",Setup!$A$30:$B$36,2,FALSE())*VLOOKUP($G140,Setup!$A$40:$B$48,2,FALSE())*VLOOKUP($F140,Setup!$A$52:$B$55,2,FALSE()),0.5)))</f>
        <v>0</v>
      </c>
      <c r="J140" s="232">
        <f>IF(IFERROR(INDEX(Overrides!$F$49:$L$288,MATCH($A140&amp;$G140,Overrides!$C$49:$C$288,0),2),"")&lt;&gt;"",IFERROR(INDEX(Overrides!$F$49:$L$288,MATCH($A140&amp;$G140,Overrides!$C$49:$C$288,0),2),""),IF(IFERROR(INDEX(Overrides!$D$6:$J$45,MATCH($F140&amp;$G140,Overrides!$C$6:$C$45,0),2),"")&lt;&gt;"",IFERROR(INDEX(Overrides!$D$6:$J$45,MATCH($F140&amp;$G140,Overrides!$C$6:$C$45,0),2),""),MROUND(VLOOKUP("P1",Setup!$A$30:$B$36,2,FALSE())*VLOOKUP($G140,Setup!$A$40:$B$48,2,FALSE())*VLOOKUP($F140,Setup!$A$52:$B$55,2,FALSE()),0.5)))</f>
        <v>0</v>
      </c>
      <c r="K140" s="232">
        <f>IF(IFERROR(INDEX(Overrides!$F$49:$L$288,MATCH($A140&amp;$G140,Overrides!$C$49:$C$288,0),3),"")&lt;&gt;"",IFERROR(INDEX(Overrides!$F$49:$L$288,MATCH($A140&amp;$G140,Overrides!$C$49:$C$288,0),3),""),IF(IFERROR(INDEX(Overrides!$D$6:$J$45,MATCH($F140&amp;$G140,Overrides!$C$6:$C$45,0),3),"")&lt;&gt;"",IFERROR(INDEX(Overrides!$D$6:$J$45,MATCH($F140&amp;$G140,Overrides!$C$6:$C$45,0),3),""),MROUND(VLOOKUP("P2+",Setup!$A$30:$B$36,2,FALSE())*VLOOKUP($G140,Setup!$A$40:$B$48,2,FALSE())*VLOOKUP($F140,Setup!$A$52:$B$55,2,FALSE()),0.5)))</f>
        <v>0</v>
      </c>
      <c r="L140" s="232">
        <f>IF(IFERROR(INDEX(Overrides!$F$49:$L$288,MATCH($A140&amp;$G140,Overrides!$C$49:$C$288,0),4),"")&lt;&gt;"",IFERROR(INDEX(Overrides!$F$49:$L$288,MATCH($A140&amp;$G140,Overrides!$C$49:$C$288,0),4),""),IF(IFERROR(INDEX(Overrides!$D$6:$J$45,MATCH($F140&amp;$G140,Overrides!$C$6:$C$45,0),4),"")&lt;&gt;"",IFERROR(INDEX(Overrides!$D$6:$J$45,MATCH($F140&amp;$G140,Overrides!$C$6:$C$45,0),4),""),MROUND(VLOOKUP("P2",Setup!$A$30:$B$36,2,FALSE())*VLOOKUP($G140,Setup!$A$40:$B$48,2,FALSE())*VLOOKUP($F140,Setup!$A$52:$B$55,2,FALSE()),0.5)))</f>
        <v>0</v>
      </c>
      <c r="M140" s="232">
        <f>IF(IFERROR(INDEX(Overrides!$F$49:$L$288,MATCH($A140&amp;$G140,Overrides!$C$49:$C$288,0),5),"")&lt;&gt;"",IFERROR(INDEX(Overrides!$F$49:$L$288,MATCH($A140&amp;$G140,Overrides!$C$49:$C$288,0),5),""),IF(IFERROR(INDEX(Overrides!$D$6:$J$45,MATCH($F140&amp;$G140,Overrides!$C$6:$C$45,0),5),"")&lt;&gt;"",IFERROR(INDEX(Overrides!$D$6:$J$45,MATCH($F140&amp;$G140,Overrides!$C$6:$C$45,0),5),""),MROUND(VLOOKUP("P3",Setup!$A$30:$B$36,2,FALSE())*VLOOKUP($G140,Setup!$A$40:$B$48,2,FALSE())*VLOOKUP($F140,Setup!$A$52:$B$55,2,FALSE()),0.5)))</f>
        <v>0</v>
      </c>
      <c r="N140" s="232">
        <f>IF(IFERROR(INDEX(Overrides!$F$49:$L$288,MATCH($A140&amp;$G140,Overrides!$C$49:$C$288,0),6),"")&lt;&gt;"",IFERROR(INDEX(Overrides!$F$49:$L$288,MATCH($A140&amp;$G140,Overrides!$C$49:$C$288,0),6),""),IF(IFERROR(INDEX(Overrides!$D$6:$J$45,MATCH($F140&amp;$G140,Overrides!$C$6:$C$45,0),6),"")&lt;&gt;"",IFERROR(INDEX(Overrides!$D$6:$J$45,MATCH($F140&amp;$G140,Overrides!$C$6:$C$45,0),6),""),MROUND(VLOOKUP("P4",Setup!$A$30:$B$36,2,FALSE())*VLOOKUP($G140,Setup!$A$40:$B$48,2,FALSE())*VLOOKUP($F140,Setup!$A$52:$B$55,2,FALSE()),0.5)))</f>
        <v>0</v>
      </c>
      <c r="O140" s="232">
        <f>IF(IFERROR(INDEX(Overrides!$F$49:$L$288,MATCH($A140&amp;$G140,Overrides!$C$49:$C$288,0),7),"")&lt;&gt;"",IFERROR(INDEX(Overrides!$F$49:$L$288,MATCH($A140&amp;$G140,Overrides!$C$49:$C$288,0),7),""),IF(IFERROR(INDEX(Overrides!$D$6:$J$45,MATCH($F140&amp;$G140,Overrides!$C$6:$C$45,0),7),"")&lt;&gt;"",IFERROR(INDEX(Overrides!$D$6:$J$45,MATCH($F140&amp;$G140,Overrides!$C$6:$C$45,0),7),""),MROUND(VLOOKUP("P5",Setup!$A$30:$B$36,2,FALSE())*VLOOKUP($G140,Setup!$A$40:$B$48,2,FALSE())*VLOOKUP($F140,Setup!$A$52:$B$55,2,FALSE()),0.5)))</f>
        <v>0</v>
      </c>
      <c r="P140" s="233">
        <f>SUMIFS(Inventory!$F$2:$F$38,Inventory!$I$2:$I$38,"P1+",Inventory!$E$2:$E$38,"&lt;&gt;West")+IF(UPPER($H140)="YES",SUMIFS(Inventory!$F$2:$F$38,Inventory!$I$2:$I$38,"P1+",Inventory!$E$2:$E$38,"West"),0)</f>
        <v>68</v>
      </c>
      <c r="Q140" s="233">
        <f>SUMIFS(Inventory!$F$2:$F$38,Inventory!$I$2:$I$38,"P1",Inventory!$E$2:$E$38,"&lt;&gt;West")+IF(UPPER($H140)="YES",SUMIFS(Inventory!$F$2:$F$38,Inventory!$I$2:$I$38,"P1",Inventory!$E$2:$E$38,"West"),0)</f>
        <v>422</v>
      </c>
      <c r="R140" s="233">
        <f>SUMIFS(Inventory!$F$2:$F$38,Inventory!$I$2:$I$38,"P2+",Inventory!$E$2:$E$38,"&lt;&gt;West")+IF(UPPER($H140)="YES",SUMIFS(Inventory!$F$2:$F$38,Inventory!$I$2:$I$38,"P2+",Inventory!$E$2:$E$38,"West"),0)</f>
        <v>70</v>
      </c>
      <c r="S140" s="233">
        <f>SUMIFS(Inventory!$F$2:$F$38,Inventory!$I$2:$I$38,"P2",Inventory!$E$2:$E$38,"&lt;&gt;West")+IF(UPPER($H140)="YES",SUMIFS(Inventory!$F$2:$F$38,Inventory!$I$2:$I$38,"P2",Inventory!$E$2:$E$38,"West"),0)</f>
        <v>658</v>
      </c>
      <c r="T140" s="233">
        <f>SUMIFS(Inventory!$F$2:$F$38,Inventory!$I$2:$I$38,"P3",Inventory!$E$2:$E$38,"&lt;&gt;West")+IF(UPPER($H140)="YES",SUMIFS(Inventory!$F$2:$F$38,Inventory!$I$2:$I$38,"P3",Inventory!$E$2:$E$38,"West"),0)</f>
        <v>1120</v>
      </c>
      <c r="U140" s="233">
        <f>SUMIFS(Inventory!$F$2:$F$38,Inventory!$I$2:$I$38,"P4",Inventory!$E$2:$E$38,"&lt;&gt;West")+IF(UPPER($H140)="YES",SUMIFS(Inventory!$F$2:$F$38,Inventory!$I$2:$I$38,"P4",Inventory!$E$2:$E$38,"West"),0)</f>
        <v>746</v>
      </c>
      <c r="V140" s="233">
        <f>SUMIFS(Inventory!$F$2:$F$38,Inventory!$I$2:$I$38,"P5",Inventory!$E$2:$E$38,"&lt;&gt;West")+IF(UPPER($H140)="YES",SUMIFS(Inventory!$F$2:$F$38,Inventory!$I$2:$I$38,"P5",Inventory!$E$2:$E$38,"West"),0)</f>
        <v>922</v>
      </c>
      <c r="W140" s="233">
        <f t="shared" si="173"/>
        <v>4006</v>
      </c>
      <c r="X140" s="233">
        <f>IF(IFERROR(INDEX(Overrides!$F$292:$L$531,MATCH($A140&amp;$G140,Overrides!$C$292:$C$531,0),1),"")&lt;&gt;"",IFERROR(INDEX(Overrides!$F$292:$L$531,MATCH($A140&amp;$G140,Overrides!$C$292:$C$531,0),1),""),ROUND(P140*Setup!B$77*VLOOKUP($F140,Setup!$A$52:$C$55,3,FALSE()),0))</f>
        <v>0</v>
      </c>
      <c r="Y140" s="233">
        <f>IF(IFERROR(INDEX(Overrides!$F$292:$L$531,MATCH($A140&amp;$G140,Overrides!$C$292:$C$531,0),2),"")&lt;&gt;"",IFERROR(INDEX(Overrides!$F$292:$L$531,MATCH($A140&amp;$G140,Overrides!$C$292:$C$531,0),2),""),ROUND(Q140*Setup!C$77*VLOOKUP($F140,Setup!$A$52:$C$55,3,FALSE()),0))</f>
        <v>0</v>
      </c>
      <c r="Z140" s="233">
        <f>IF(IFERROR(INDEX(Overrides!$F$292:$L$531,MATCH($A140&amp;$G140,Overrides!$C$292:$C$531,0),3),"")&lt;&gt;"",IFERROR(INDEX(Overrides!$F$292:$L$531,MATCH($A140&amp;$G140,Overrides!$C$292:$C$531,0),3),""),ROUND(R140*Setup!D$77*VLOOKUP($F140,Setup!$A$52:$C$55,3,FALSE()),0))</f>
        <v>0</v>
      </c>
      <c r="AA140" s="233">
        <f>IF(IFERROR(INDEX(Overrides!$F$292:$L$531,MATCH($A140&amp;$G140,Overrides!$C$292:$C$531,0),4),"")&lt;&gt;"",IFERROR(INDEX(Overrides!$F$292:$L$531,MATCH($A140&amp;$G140,Overrides!$C$292:$C$531,0),4),""),ROUND(S140*Setup!E$77*VLOOKUP($F140,Setup!$A$52:$C$55,3,FALSE()),0))</f>
        <v>0</v>
      </c>
      <c r="AB140" s="233">
        <f>IF(IFERROR(INDEX(Overrides!$F$292:$L$531,MATCH($A140&amp;$G140,Overrides!$C$292:$C$531,0),5),"")&lt;&gt;"",IFERROR(INDEX(Overrides!$F$292:$L$531,MATCH($A140&amp;$G140,Overrides!$C$292:$C$531,0),5),""),ROUND(T140*Setup!F$77*VLOOKUP($F140,Setup!$A$52:$C$55,3,FALSE()),0))</f>
        <v>0</v>
      </c>
      <c r="AC140" s="233">
        <f>IF(IFERROR(INDEX(Overrides!$F$292:$L$531,MATCH($A140&amp;$G140,Overrides!$C$292:$C$531,0),6),"")&lt;&gt;"",IFERROR(INDEX(Overrides!$F$292:$L$531,MATCH($A140&amp;$G140,Overrides!$C$292:$C$531,0),6),""),ROUND(U140*Setup!G$77*VLOOKUP($F140,Setup!$A$52:$C$55,3,FALSE()),0))</f>
        <v>0</v>
      </c>
      <c r="AD140" s="233">
        <f>IF(IFERROR(INDEX(Overrides!$F$292:$L$531,MATCH($A140&amp;$G140,Overrides!$C$292:$C$531,0),7),"")&lt;&gt;"",IFERROR(INDEX(Overrides!$F$292:$L$531,MATCH($A140&amp;$G140,Overrides!$C$292:$C$531,0),7),""),ROUND(V140*Setup!H$77*VLOOKUP($F140,Setup!$A$52:$C$55,3,FALSE()),0))</f>
        <v>0</v>
      </c>
      <c r="AE140" s="233">
        <f t="shared" si="160"/>
        <v>0</v>
      </c>
      <c r="AF140" s="233">
        <f t="shared" si="161"/>
        <v>68</v>
      </c>
      <c r="AG140" s="233">
        <f t="shared" si="162"/>
        <v>422</v>
      </c>
      <c r="AH140" s="233">
        <f t="shared" si="163"/>
        <v>70</v>
      </c>
      <c r="AI140" s="233">
        <f t="shared" si="164"/>
        <v>658</v>
      </c>
      <c r="AJ140" s="233">
        <f t="shared" si="165"/>
        <v>1120</v>
      </c>
      <c r="AK140" s="233">
        <f t="shared" si="166"/>
        <v>746</v>
      </c>
      <c r="AL140" s="233">
        <f t="shared" si="167"/>
        <v>922</v>
      </c>
      <c r="AM140" s="233">
        <f t="shared" si="168"/>
        <v>3084</v>
      </c>
      <c r="AN140" s="234">
        <f t="shared" si="174"/>
        <v>0</v>
      </c>
      <c r="AO140" s="234">
        <f t="shared" si="175"/>
        <v>0</v>
      </c>
      <c r="AP140" s="234">
        <f t="shared" si="176"/>
        <v>0</v>
      </c>
      <c r="AQ140" s="234">
        <f t="shared" si="177"/>
        <v>0</v>
      </c>
      <c r="AR140" s="234">
        <f t="shared" si="178"/>
        <v>0</v>
      </c>
      <c r="AS140" s="234">
        <f t="shared" si="179"/>
        <v>0</v>
      </c>
      <c r="AT140" s="234">
        <f t="shared" si="180"/>
        <v>0</v>
      </c>
      <c r="AU140" s="234">
        <f t="shared" si="169"/>
        <v>0</v>
      </c>
      <c r="AV140" s="167" t="str">
        <f>Setup!I16</f>
        <v>Yes</v>
      </c>
      <c r="AW140" s="167" t="str">
        <f>Setup!J16</f>
        <v>Yes</v>
      </c>
    </row>
    <row r="141" spans="1:49" ht="15" customHeight="1" x14ac:dyDescent="0.3">
      <c r="A141" s="167">
        <f>Setup!A16</f>
        <v>14</v>
      </c>
      <c r="B141" s="230">
        <f>Setup!B16</f>
        <v>46277</v>
      </c>
      <c r="C141" s="167" t="str">
        <f>Setup!C16</f>
        <v>Saturday</v>
      </c>
      <c r="D141" s="167" t="str">
        <f>Setup!D16</f>
        <v>Fort Wayne FC</v>
      </c>
      <c r="E141" s="231">
        <f>Setup!E16</f>
        <v>0.79166666666666696</v>
      </c>
      <c r="F141" s="167" t="str">
        <f>Setup!F16</f>
        <v>B</v>
      </c>
      <c r="G141" s="167" t="s">
        <v>125</v>
      </c>
      <c r="H141" s="167" t="str">
        <f>Setup!H16</f>
        <v>Yes</v>
      </c>
      <c r="I141" s="232">
        <f>IF(IFERROR(INDEX(Overrides!$F$49:$L$288,MATCH($A141&amp;$G141,Overrides!$C$49:$C$288,0),1),"")&lt;&gt;"",IFERROR(INDEX(Overrides!$F$49:$L$288,MATCH($A141&amp;$G141,Overrides!$C$49:$C$288,0),1),""),IF(IFERROR(INDEX(Overrides!$D$6:$J$45,MATCH($F141&amp;$G141,Overrides!$C$6:$C$45,0),1),"")&lt;&gt;"",IFERROR(INDEX(Overrides!$D$6:$J$45,MATCH($F141&amp;$G141,Overrides!$C$6:$C$45,0),1),""),MROUND(VLOOKUP("P1+",Setup!$A$30:$B$36,2,FALSE())*VLOOKUP($G141,Setup!$A$40:$B$48,2,FALSE())*VLOOKUP($F141,Setup!$A$52:$B$55,2,FALSE()),0.5)))</f>
        <v>0</v>
      </c>
      <c r="J141" s="232">
        <f>IF(IFERROR(INDEX(Overrides!$F$49:$L$288,MATCH($A141&amp;$G141,Overrides!$C$49:$C$288,0),2),"")&lt;&gt;"",IFERROR(INDEX(Overrides!$F$49:$L$288,MATCH($A141&amp;$G141,Overrides!$C$49:$C$288,0),2),""),IF(IFERROR(INDEX(Overrides!$D$6:$J$45,MATCH($F141&amp;$G141,Overrides!$C$6:$C$45,0),2),"")&lt;&gt;"",IFERROR(INDEX(Overrides!$D$6:$J$45,MATCH($F141&amp;$G141,Overrides!$C$6:$C$45,0),2),""),MROUND(VLOOKUP("P1",Setup!$A$30:$B$36,2,FALSE())*VLOOKUP($G141,Setup!$A$40:$B$48,2,FALSE())*VLOOKUP($F141,Setup!$A$52:$B$55,2,FALSE()),0.5)))</f>
        <v>0</v>
      </c>
      <c r="K141" s="232">
        <f>IF(IFERROR(INDEX(Overrides!$F$49:$L$288,MATCH($A141&amp;$G141,Overrides!$C$49:$C$288,0),3),"")&lt;&gt;"",IFERROR(INDEX(Overrides!$F$49:$L$288,MATCH($A141&amp;$G141,Overrides!$C$49:$C$288,0),3),""),IF(IFERROR(INDEX(Overrides!$D$6:$J$45,MATCH($F141&amp;$G141,Overrides!$C$6:$C$45,0),3),"")&lt;&gt;"",IFERROR(INDEX(Overrides!$D$6:$J$45,MATCH($F141&amp;$G141,Overrides!$C$6:$C$45,0),3),""),MROUND(VLOOKUP("P2+",Setup!$A$30:$B$36,2,FALSE())*VLOOKUP($G141,Setup!$A$40:$B$48,2,FALSE())*VLOOKUP($F141,Setup!$A$52:$B$55,2,FALSE()),0.5)))</f>
        <v>0</v>
      </c>
      <c r="L141" s="232">
        <f>IF(IFERROR(INDEX(Overrides!$F$49:$L$288,MATCH($A141&amp;$G141,Overrides!$C$49:$C$288,0),4),"")&lt;&gt;"",IFERROR(INDEX(Overrides!$F$49:$L$288,MATCH($A141&amp;$G141,Overrides!$C$49:$C$288,0),4),""),IF(IFERROR(INDEX(Overrides!$D$6:$J$45,MATCH($F141&amp;$G141,Overrides!$C$6:$C$45,0),4),"")&lt;&gt;"",IFERROR(INDEX(Overrides!$D$6:$J$45,MATCH($F141&amp;$G141,Overrides!$C$6:$C$45,0),4),""),MROUND(VLOOKUP("P2",Setup!$A$30:$B$36,2,FALSE())*VLOOKUP($G141,Setup!$A$40:$B$48,2,FALSE())*VLOOKUP($F141,Setup!$A$52:$B$55,2,FALSE()),0.5)))</f>
        <v>0</v>
      </c>
      <c r="M141" s="232">
        <f>IF(IFERROR(INDEX(Overrides!$F$49:$L$288,MATCH($A141&amp;$G141,Overrides!$C$49:$C$288,0),5),"")&lt;&gt;"",IFERROR(INDEX(Overrides!$F$49:$L$288,MATCH($A141&amp;$G141,Overrides!$C$49:$C$288,0),5),""),IF(IFERROR(INDEX(Overrides!$D$6:$J$45,MATCH($F141&amp;$G141,Overrides!$C$6:$C$45,0),5),"")&lt;&gt;"",IFERROR(INDEX(Overrides!$D$6:$J$45,MATCH($F141&amp;$G141,Overrides!$C$6:$C$45,0),5),""),MROUND(VLOOKUP("P3",Setup!$A$30:$B$36,2,FALSE())*VLOOKUP($G141,Setup!$A$40:$B$48,2,FALSE())*VLOOKUP($F141,Setup!$A$52:$B$55,2,FALSE()),0.5)))</f>
        <v>0</v>
      </c>
      <c r="N141" s="232">
        <f>IF(IFERROR(INDEX(Overrides!$F$49:$L$288,MATCH($A141&amp;$G141,Overrides!$C$49:$C$288,0),6),"")&lt;&gt;"",IFERROR(INDEX(Overrides!$F$49:$L$288,MATCH($A141&amp;$G141,Overrides!$C$49:$C$288,0),6),""),IF(IFERROR(INDEX(Overrides!$D$6:$J$45,MATCH($F141&amp;$G141,Overrides!$C$6:$C$45,0),6),"")&lt;&gt;"",IFERROR(INDEX(Overrides!$D$6:$J$45,MATCH($F141&amp;$G141,Overrides!$C$6:$C$45,0),6),""),MROUND(VLOOKUP("P4",Setup!$A$30:$B$36,2,FALSE())*VLOOKUP($G141,Setup!$A$40:$B$48,2,FALSE())*VLOOKUP($F141,Setup!$A$52:$B$55,2,FALSE()),0.5)))</f>
        <v>0</v>
      </c>
      <c r="O141" s="232">
        <f>IF(IFERROR(INDEX(Overrides!$F$49:$L$288,MATCH($A141&amp;$G141,Overrides!$C$49:$C$288,0),7),"")&lt;&gt;"",IFERROR(INDEX(Overrides!$F$49:$L$288,MATCH($A141&amp;$G141,Overrides!$C$49:$C$288,0),7),""),IF(IFERROR(INDEX(Overrides!$D$6:$J$45,MATCH($F141&amp;$G141,Overrides!$C$6:$C$45,0),7),"")&lt;&gt;"",IFERROR(INDEX(Overrides!$D$6:$J$45,MATCH($F141&amp;$G141,Overrides!$C$6:$C$45,0),7),""),MROUND(VLOOKUP("P5",Setup!$A$30:$B$36,2,FALSE())*VLOOKUP($G141,Setup!$A$40:$B$48,2,FALSE())*VLOOKUP($F141,Setup!$A$52:$B$55,2,FALSE()),0.5)))</f>
        <v>0</v>
      </c>
      <c r="P141" s="233">
        <f>SUMIFS(Inventory!$F$2:$F$38,Inventory!$I$2:$I$38,"P1+",Inventory!$E$2:$E$38,"&lt;&gt;West")+IF(UPPER($H141)="YES",SUMIFS(Inventory!$F$2:$F$38,Inventory!$I$2:$I$38,"P1+",Inventory!$E$2:$E$38,"West"),0)</f>
        <v>68</v>
      </c>
      <c r="Q141" s="233">
        <f>SUMIFS(Inventory!$F$2:$F$38,Inventory!$I$2:$I$38,"P1",Inventory!$E$2:$E$38,"&lt;&gt;West")+IF(UPPER($H141)="YES",SUMIFS(Inventory!$F$2:$F$38,Inventory!$I$2:$I$38,"P1",Inventory!$E$2:$E$38,"West"),0)</f>
        <v>422</v>
      </c>
      <c r="R141" s="233">
        <f>SUMIFS(Inventory!$F$2:$F$38,Inventory!$I$2:$I$38,"P2+",Inventory!$E$2:$E$38,"&lt;&gt;West")+IF(UPPER($H141)="YES",SUMIFS(Inventory!$F$2:$F$38,Inventory!$I$2:$I$38,"P2+",Inventory!$E$2:$E$38,"West"),0)</f>
        <v>70</v>
      </c>
      <c r="S141" s="233">
        <f>SUMIFS(Inventory!$F$2:$F$38,Inventory!$I$2:$I$38,"P2",Inventory!$E$2:$E$38,"&lt;&gt;West")+IF(UPPER($H141)="YES",SUMIFS(Inventory!$F$2:$F$38,Inventory!$I$2:$I$38,"P2",Inventory!$E$2:$E$38,"West"),0)</f>
        <v>658</v>
      </c>
      <c r="T141" s="233">
        <f>SUMIFS(Inventory!$F$2:$F$38,Inventory!$I$2:$I$38,"P3",Inventory!$E$2:$E$38,"&lt;&gt;West")+IF(UPPER($H141)="YES",SUMIFS(Inventory!$F$2:$F$38,Inventory!$I$2:$I$38,"P3",Inventory!$E$2:$E$38,"West"),0)</f>
        <v>1120</v>
      </c>
      <c r="U141" s="233">
        <f>SUMIFS(Inventory!$F$2:$F$38,Inventory!$I$2:$I$38,"P4",Inventory!$E$2:$E$38,"&lt;&gt;West")+IF(UPPER($H141)="YES",SUMIFS(Inventory!$F$2:$F$38,Inventory!$I$2:$I$38,"P4",Inventory!$E$2:$E$38,"West"),0)</f>
        <v>746</v>
      </c>
      <c r="V141" s="233">
        <f>SUMIFS(Inventory!$F$2:$F$38,Inventory!$I$2:$I$38,"P5",Inventory!$E$2:$E$38,"&lt;&gt;West")+IF(UPPER($H141)="YES",SUMIFS(Inventory!$F$2:$F$38,Inventory!$I$2:$I$38,"P5",Inventory!$E$2:$E$38,"West"),0)</f>
        <v>922</v>
      </c>
      <c r="W141" s="233">
        <f t="shared" si="173"/>
        <v>4006</v>
      </c>
      <c r="X141" s="233">
        <f>IF(IFERROR(INDEX(Overrides!$F$292:$L$531,MATCH($A141&amp;$G141,Overrides!$C$292:$C$531,0),1),"")&lt;&gt;"",IFERROR(INDEX(Overrides!$F$292:$L$531,MATCH($A141&amp;$G141,Overrides!$C$292:$C$531,0),1),""),ROUND(P141*Setup!B$78*VLOOKUP($F141,Setup!$A$52:$C$55,3,FALSE()),0))</f>
        <v>0</v>
      </c>
      <c r="Y141" s="233">
        <f>IF(IFERROR(INDEX(Overrides!$F$292:$L$531,MATCH($A141&amp;$G141,Overrides!$C$292:$C$531,0),2),"")&lt;&gt;"",IFERROR(INDEX(Overrides!$F$292:$L$531,MATCH($A141&amp;$G141,Overrides!$C$292:$C$531,0),2),""),ROUND(Q141*Setup!C$78*VLOOKUP($F141,Setup!$A$52:$C$55,3,FALSE()),0))</f>
        <v>0</v>
      </c>
      <c r="Z141" s="233">
        <f>IF(IFERROR(INDEX(Overrides!$F$292:$L$531,MATCH($A141&amp;$G141,Overrides!$C$292:$C$531,0),3),"")&lt;&gt;"",IFERROR(INDEX(Overrides!$F$292:$L$531,MATCH($A141&amp;$G141,Overrides!$C$292:$C$531,0),3),""),ROUND(R141*Setup!D$78*VLOOKUP($F141,Setup!$A$52:$C$55,3,FALSE()),0))</f>
        <v>0</v>
      </c>
      <c r="AA141" s="233">
        <f>IF(IFERROR(INDEX(Overrides!$F$292:$L$531,MATCH($A141&amp;$G141,Overrides!$C$292:$C$531,0),4),"")&lt;&gt;"",IFERROR(INDEX(Overrides!$F$292:$L$531,MATCH($A141&amp;$G141,Overrides!$C$292:$C$531,0),4),""),ROUND(S141*Setup!E$78*VLOOKUP($F141,Setup!$A$52:$C$55,3,FALSE()),0))</f>
        <v>0</v>
      </c>
      <c r="AB141" s="233">
        <f>IF(IFERROR(INDEX(Overrides!$F$292:$L$531,MATCH($A141&amp;$G141,Overrides!$C$292:$C$531,0),5),"")&lt;&gt;"",IFERROR(INDEX(Overrides!$F$292:$L$531,MATCH($A141&amp;$G141,Overrides!$C$292:$C$531,0),5),""),ROUND(T141*Setup!F$78*VLOOKUP($F141,Setup!$A$52:$C$55,3,FALSE()),0))</f>
        <v>0</v>
      </c>
      <c r="AC141" s="233">
        <f>IF(IFERROR(INDEX(Overrides!$F$292:$L$531,MATCH($A141&amp;$G141,Overrides!$C$292:$C$531,0),6),"")&lt;&gt;"",IFERROR(INDEX(Overrides!$F$292:$L$531,MATCH($A141&amp;$G141,Overrides!$C$292:$C$531,0),6),""),ROUND(U141*Setup!G$78*VLOOKUP($F141,Setup!$A$52:$C$55,3,FALSE()),0))</f>
        <v>0</v>
      </c>
      <c r="AD141" s="233">
        <f>IF(IFERROR(INDEX(Overrides!$F$292:$L$531,MATCH($A141&amp;$G141,Overrides!$C$292:$C$531,0),7),"")&lt;&gt;"",IFERROR(INDEX(Overrides!$F$292:$L$531,MATCH($A141&amp;$G141,Overrides!$C$292:$C$531,0),7),""),ROUND(V141*Setup!H$78*VLOOKUP($F141,Setup!$A$52:$C$55,3,FALSE()),0))</f>
        <v>0</v>
      </c>
      <c r="AE141" s="233">
        <f t="shared" si="160"/>
        <v>0</v>
      </c>
      <c r="AF141" s="233">
        <f t="shared" si="161"/>
        <v>68</v>
      </c>
      <c r="AG141" s="233">
        <f t="shared" si="162"/>
        <v>422</v>
      </c>
      <c r="AH141" s="233">
        <f t="shared" si="163"/>
        <v>70</v>
      </c>
      <c r="AI141" s="233">
        <f t="shared" si="164"/>
        <v>658</v>
      </c>
      <c r="AJ141" s="233">
        <f t="shared" si="165"/>
        <v>1120</v>
      </c>
      <c r="AK141" s="233">
        <f t="shared" si="166"/>
        <v>746</v>
      </c>
      <c r="AL141" s="233">
        <f t="shared" si="167"/>
        <v>922</v>
      </c>
      <c r="AM141" s="233">
        <f t="shared" si="168"/>
        <v>3084</v>
      </c>
      <c r="AN141" s="234">
        <f t="shared" si="174"/>
        <v>0</v>
      </c>
      <c r="AO141" s="234">
        <f t="shared" si="175"/>
        <v>0</v>
      </c>
      <c r="AP141" s="234">
        <f t="shared" si="176"/>
        <v>0</v>
      </c>
      <c r="AQ141" s="234">
        <f t="shared" si="177"/>
        <v>0</v>
      </c>
      <c r="AR141" s="234">
        <f t="shared" si="178"/>
        <v>0</v>
      </c>
      <c r="AS141" s="234">
        <f t="shared" si="179"/>
        <v>0</v>
      </c>
      <c r="AT141" s="234">
        <f t="shared" si="180"/>
        <v>0</v>
      </c>
      <c r="AU141" s="234">
        <f t="shared" si="169"/>
        <v>0</v>
      </c>
      <c r="AV141" s="167" t="str">
        <f>Setup!I16</f>
        <v>Yes</v>
      </c>
      <c r="AW141" s="167" t="str">
        <f>Setup!J16</f>
        <v>Yes</v>
      </c>
    </row>
    <row r="142" spans="1:49" ht="15" customHeight="1" x14ac:dyDescent="0.3">
      <c r="A142" s="235">
        <f>Setup!A16</f>
        <v>14</v>
      </c>
      <c r="B142" s="236">
        <f>Setup!B16</f>
        <v>46277</v>
      </c>
      <c r="C142" s="235" t="str">
        <f>Setup!C16</f>
        <v>Saturday</v>
      </c>
      <c r="D142" s="235" t="str">
        <f>Setup!D16</f>
        <v>Fort Wayne FC</v>
      </c>
      <c r="E142" s="237">
        <f>Setup!E16</f>
        <v>0.79166666666666696</v>
      </c>
      <c r="F142" s="235" t="str">
        <f>Setup!F16</f>
        <v>B</v>
      </c>
      <c r="G142" s="238" t="s">
        <v>151</v>
      </c>
      <c r="H142" s="235" t="str">
        <f>Setup!H16</f>
        <v>Yes</v>
      </c>
      <c r="I142" s="235" t="s">
        <v>39</v>
      </c>
      <c r="J142" s="235" t="s">
        <v>39</v>
      </c>
      <c r="K142" s="235" t="s">
        <v>39</v>
      </c>
      <c r="L142" s="235" t="s">
        <v>39</v>
      </c>
      <c r="M142" s="235" t="s">
        <v>39</v>
      </c>
      <c r="N142" s="235" t="s">
        <v>39</v>
      </c>
      <c r="O142" s="235" t="s">
        <v>39</v>
      </c>
      <c r="P142" s="239">
        <f t="shared" ref="P142:W142" si="181">P133</f>
        <v>68</v>
      </c>
      <c r="Q142" s="239">
        <f t="shared" si="181"/>
        <v>422</v>
      </c>
      <c r="R142" s="239">
        <f t="shared" si="181"/>
        <v>70</v>
      </c>
      <c r="S142" s="239">
        <f t="shared" si="181"/>
        <v>658</v>
      </c>
      <c r="T142" s="239">
        <f t="shared" si="181"/>
        <v>1120</v>
      </c>
      <c r="U142" s="239">
        <f t="shared" si="181"/>
        <v>746</v>
      </c>
      <c r="V142" s="239">
        <f t="shared" si="181"/>
        <v>922</v>
      </c>
      <c r="W142" s="239">
        <f t="shared" si="181"/>
        <v>4006</v>
      </c>
      <c r="X142" s="239">
        <f t="shared" ref="X142:AD142" si="182">SUM(X133:X141)</f>
        <v>68</v>
      </c>
      <c r="Y142" s="239">
        <f t="shared" si="182"/>
        <v>375</v>
      </c>
      <c r="Z142" s="239">
        <f t="shared" si="182"/>
        <v>70</v>
      </c>
      <c r="AA142" s="239">
        <f t="shared" si="182"/>
        <v>580</v>
      </c>
      <c r="AB142" s="239">
        <f t="shared" si="182"/>
        <v>995</v>
      </c>
      <c r="AC142" s="239">
        <f t="shared" si="182"/>
        <v>651</v>
      </c>
      <c r="AD142" s="239">
        <f t="shared" si="182"/>
        <v>811</v>
      </c>
      <c r="AE142" s="239">
        <f t="shared" si="160"/>
        <v>3550</v>
      </c>
      <c r="AF142" s="239">
        <f t="shared" si="161"/>
        <v>0</v>
      </c>
      <c r="AG142" s="239">
        <f t="shared" si="162"/>
        <v>47</v>
      </c>
      <c r="AH142" s="239">
        <f t="shared" si="163"/>
        <v>0</v>
      </c>
      <c r="AI142" s="239">
        <f t="shared" si="164"/>
        <v>78</v>
      </c>
      <c r="AJ142" s="239">
        <f t="shared" si="165"/>
        <v>125</v>
      </c>
      <c r="AK142" s="239">
        <f t="shared" si="166"/>
        <v>95</v>
      </c>
      <c r="AL142" s="239">
        <f t="shared" si="167"/>
        <v>111</v>
      </c>
      <c r="AM142" s="239">
        <f t="shared" si="168"/>
        <v>3895</v>
      </c>
      <c r="AN142" s="240">
        <f t="shared" ref="AN142:AT142" si="183">SUM(AN133:AN141)</f>
        <v>4420</v>
      </c>
      <c r="AO142" s="240">
        <f t="shared" si="183"/>
        <v>24688</v>
      </c>
      <c r="AP142" s="240">
        <f t="shared" si="183"/>
        <v>3430</v>
      </c>
      <c r="AQ142" s="240">
        <f t="shared" si="183"/>
        <v>26862</v>
      </c>
      <c r="AR142" s="240">
        <f t="shared" si="183"/>
        <v>26556</v>
      </c>
      <c r="AS142" s="240">
        <f t="shared" si="183"/>
        <v>11636</v>
      </c>
      <c r="AT142" s="240">
        <f t="shared" si="183"/>
        <v>11260</v>
      </c>
      <c r="AU142" s="240">
        <f t="shared" si="169"/>
        <v>108852</v>
      </c>
      <c r="AV142" s="235" t="str">
        <f>Setup!I16</f>
        <v>Yes</v>
      </c>
      <c r="AW142" s="235" t="str">
        <f>Setup!J16</f>
        <v>Yes</v>
      </c>
    </row>
    <row r="143" spans="1:49" ht="15" customHeight="1" x14ac:dyDescent="0.3">
      <c r="A143" s="167">
        <f>Setup!A17</f>
        <v>15</v>
      </c>
      <c r="B143" s="230">
        <f>Setup!B17</f>
        <v>46281</v>
      </c>
      <c r="C143" s="167" t="str">
        <f>Setup!C17</f>
        <v>Wednesday</v>
      </c>
      <c r="D143" s="167" t="str">
        <f>Setup!D17</f>
        <v>Corpus Christi FC</v>
      </c>
      <c r="E143" s="231">
        <f>Setup!E17</f>
        <v>0.45833333333333298</v>
      </c>
      <c r="F143" s="167" t="str">
        <f>Setup!F17</f>
        <v>C</v>
      </c>
      <c r="G143" s="167" t="s">
        <v>110</v>
      </c>
      <c r="H143" s="167" t="str">
        <f>Setup!H17</f>
        <v>Yes</v>
      </c>
      <c r="I143" s="232">
        <f>IF(IFERROR(INDEX(Overrides!$F$49:$L$288,MATCH($A143&amp;$G143,Overrides!$C$49:$C$288,0),1),"")&lt;&gt;"",IFERROR(INDEX(Overrides!$F$49:$L$288,MATCH($A143&amp;$G143,Overrides!$C$49:$C$288,0),1),""),IF(IFERROR(INDEX(Overrides!$D$6:$J$45,MATCH($F143&amp;$G143,Overrides!$C$6:$C$45,0),1),"")&lt;&gt;"",IFERROR(INDEX(Overrides!$D$6:$J$45,MATCH($F143&amp;$G143,Overrides!$C$6:$C$45,0),1),""),MROUND(VLOOKUP("P1+",Setup!$A$30:$B$36,2,FALSE())*VLOOKUP($G143,Setup!$A$40:$B$48,2,FALSE()),0.5)))</f>
        <v>15</v>
      </c>
      <c r="J143" s="232">
        <f>IF(IFERROR(INDEX(Overrides!$F$49:$L$288,MATCH($A143&amp;$G143,Overrides!$C$49:$C$288,0),2),"")&lt;&gt;"",IFERROR(INDEX(Overrides!$F$49:$L$288,MATCH($A143&amp;$G143,Overrides!$C$49:$C$288,0),2),""),IF(IFERROR(INDEX(Overrides!$D$6:$J$45,MATCH($F143&amp;$G143,Overrides!$C$6:$C$45,0),2),"")&lt;&gt;"",IFERROR(INDEX(Overrides!$D$6:$J$45,MATCH($F143&amp;$G143,Overrides!$C$6:$C$45,0),2),""),MROUND(VLOOKUP("P1",Setup!$A$30:$B$36,2,FALSE())*VLOOKUP($G143,Setup!$A$40:$B$48,2,FALSE()),0.5)))</f>
        <v>15</v>
      </c>
      <c r="K143" s="232">
        <f>IF(IFERROR(INDEX(Overrides!$F$49:$L$288,MATCH($A143&amp;$G143,Overrides!$C$49:$C$288,0),3),"")&lt;&gt;"",IFERROR(INDEX(Overrides!$F$49:$L$288,MATCH($A143&amp;$G143,Overrides!$C$49:$C$288,0),3),""),IF(IFERROR(INDEX(Overrides!$D$6:$J$45,MATCH($F143&amp;$G143,Overrides!$C$6:$C$45,0),3),"")&lt;&gt;"",IFERROR(INDEX(Overrides!$D$6:$J$45,MATCH($F143&amp;$G143,Overrides!$C$6:$C$45,0),3),""),MROUND(VLOOKUP("P2+",Setup!$A$30:$B$36,2,FALSE())*VLOOKUP($G143,Setup!$A$40:$B$48,2,FALSE()),0.5)))</f>
        <v>15</v>
      </c>
      <c r="L143" s="232">
        <f>IF(IFERROR(INDEX(Overrides!$F$49:$L$288,MATCH($A143&amp;$G143,Overrides!$C$49:$C$288,0),4),"")&lt;&gt;"",IFERROR(INDEX(Overrides!$F$49:$L$288,MATCH($A143&amp;$G143,Overrides!$C$49:$C$288,0),4),""),IF(IFERROR(INDEX(Overrides!$D$6:$J$45,MATCH($F143&amp;$G143,Overrides!$C$6:$C$45,0),4),"")&lt;&gt;"",IFERROR(INDEX(Overrides!$D$6:$J$45,MATCH($F143&amp;$G143,Overrides!$C$6:$C$45,0),4),""),MROUND(VLOOKUP("P2",Setup!$A$30:$B$36,2,FALSE())*VLOOKUP($G143,Setup!$A$40:$B$48,2,FALSE()),0.5)))</f>
        <v>15</v>
      </c>
      <c r="M143" s="232">
        <f>IF(IFERROR(INDEX(Overrides!$F$49:$L$288,MATCH($A143&amp;$G143,Overrides!$C$49:$C$288,0),5),"")&lt;&gt;"",IFERROR(INDEX(Overrides!$F$49:$L$288,MATCH($A143&amp;$G143,Overrides!$C$49:$C$288,0),5),""),IF(IFERROR(INDEX(Overrides!$D$6:$J$45,MATCH($F143&amp;$G143,Overrides!$C$6:$C$45,0),5),"")&lt;&gt;"",IFERROR(INDEX(Overrides!$D$6:$J$45,MATCH($F143&amp;$G143,Overrides!$C$6:$C$45,0),5),""),MROUND(VLOOKUP("P3",Setup!$A$30:$B$36,2,FALSE())*VLOOKUP($G143,Setup!$A$40:$B$48,2,FALSE()),0.5)))</f>
        <v>15</v>
      </c>
      <c r="N143" s="232">
        <f>IF(IFERROR(INDEX(Overrides!$F$49:$L$288,MATCH($A143&amp;$G143,Overrides!$C$49:$C$288,0),6),"")&lt;&gt;"",IFERROR(INDEX(Overrides!$F$49:$L$288,MATCH($A143&amp;$G143,Overrides!$C$49:$C$288,0),6),""),IF(IFERROR(INDEX(Overrides!$D$6:$J$45,MATCH($F143&amp;$G143,Overrides!$C$6:$C$45,0),6),"")&lt;&gt;"",IFERROR(INDEX(Overrides!$D$6:$J$45,MATCH($F143&amp;$G143,Overrides!$C$6:$C$45,0),6),""),MROUND(VLOOKUP("P4",Setup!$A$30:$B$36,2,FALSE())*VLOOKUP($G143,Setup!$A$40:$B$48,2,FALSE()),0.5)))</f>
        <v>15</v>
      </c>
      <c r="O143" s="232">
        <f>IF(IFERROR(INDEX(Overrides!$F$49:$L$288,MATCH($A143&amp;$G143,Overrides!$C$49:$C$288,0),7),"")&lt;&gt;"",IFERROR(INDEX(Overrides!$F$49:$L$288,MATCH($A143&amp;$G143,Overrides!$C$49:$C$288,0),7),""),IF(IFERROR(INDEX(Overrides!$D$6:$J$45,MATCH($F143&amp;$G143,Overrides!$C$6:$C$45,0),7),"")&lt;&gt;"",IFERROR(INDEX(Overrides!$D$6:$J$45,MATCH($F143&amp;$G143,Overrides!$C$6:$C$45,0),7),""),MROUND(VLOOKUP("P5",Setup!$A$30:$B$36,2,FALSE())*VLOOKUP($G143,Setup!$A$40:$B$48,2,FALSE()),0.5)))</f>
        <v>15</v>
      </c>
      <c r="P143" s="233">
        <f>SUMIFS(Inventory!$F$2:$F$38,Inventory!$I$2:$I$38,"P1+",Inventory!$E$2:$E$38,"&lt;&gt;West")+IF(UPPER($H143)="YES",SUMIFS(Inventory!$F$2:$F$38,Inventory!$I$2:$I$38,"P1+",Inventory!$E$2:$E$38,"West"),0)</f>
        <v>68</v>
      </c>
      <c r="Q143" s="233">
        <f>SUMIFS(Inventory!$F$2:$F$38,Inventory!$I$2:$I$38,"P1",Inventory!$E$2:$E$38,"&lt;&gt;West")+IF(UPPER($H143)="YES",SUMIFS(Inventory!$F$2:$F$38,Inventory!$I$2:$I$38,"P1",Inventory!$E$2:$E$38,"West"),0)</f>
        <v>422</v>
      </c>
      <c r="R143" s="233">
        <f>SUMIFS(Inventory!$F$2:$F$38,Inventory!$I$2:$I$38,"P2+",Inventory!$E$2:$E$38,"&lt;&gt;West")+IF(UPPER($H143)="YES",SUMIFS(Inventory!$F$2:$F$38,Inventory!$I$2:$I$38,"P2+",Inventory!$E$2:$E$38,"West"),0)</f>
        <v>70</v>
      </c>
      <c r="S143" s="233">
        <f>SUMIFS(Inventory!$F$2:$F$38,Inventory!$I$2:$I$38,"P2",Inventory!$E$2:$E$38,"&lt;&gt;West")+IF(UPPER($H143)="YES",SUMIFS(Inventory!$F$2:$F$38,Inventory!$I$2:$I$38,"P2",Inventory!$E$2:$E$38,"West"),0)</f>
        <v>658</v>
      </c>
      <c r="T143" s="233">
        <f>SUMIFS(Inventory!$F$2:$F$38,Inventory!$I$2:$I$38,"P3",Inventory!$E$2:$E$38,"&lt;&gt;West")+IF(UPPER($H143)="YES",SUMIFS(Inventory!$F$2:$F$38,Inventory!$I$2:$I$38,"P3",Inventory!$E$2:$E$38,"West"),0)</f>
        <v>1120</v>
      </c>
      <c r="U143" s="233">
        <f>SUMIFS(Inventory!$F$2:$F$38,Inventory!$I$2:$I$38,"P4",Inventory!$E$2:$E$38,"&lt;&gt;West")+IF(UPPER($H143)="YES",SUMIFS(Inventory!$F$2:$F$38,Inventory!$I$2:$I$38,"P4",Inventory!$E$2:$E$38,"West"),0)</f>
        <v>746</v>
      </c>
      <c r="V143" s="233">
        <f>SUMIFS(Inventory!$F$2:$F$38,Inventory!$I$2:$I$38,"P5",Inventory!$E$2:$E$38,"&lt;&gt;West")+IF(UPPER($H143)="YES",SUMIFS(Inventory!$F$2:$F$38,Inventory!$I$2:$I$38,"P5",Inventory!$E$2:$E$38,"West"),0)</f>
        <v>922</v>
      </c>
      <c r="W143" s="233">
        <f t="shared" ref="W143:W151" si="184">SUM(P143:V143)</f>
        <v>4006</v>
      </c>
      <c r="X143" s="233">
        <f>IF(IFERROR(INDEX(Overrides!$F$292:$L$531,MATCH($A143&amp;$G143,Overrides!$C$292:$C$531,0),1),"")&lt;&gt;"",IFERROR(INDEX(Overrides!$F$292:$L$531,MATCH($A143&amp;$G143,Overrides!$C$292:$C$531,0),1),""),ROUND(P143*Setup!B$70,0))</f>
        <v>68</v>
      </c>
      <c r="Y143" s="233">
        <f>IF(IFERROR(INDEX(Overrides!$F$292:$L$531,MATCH($A143&amp;$G143,Overrides!$C$292:$C$531,0),2),"")&lt;&gt;"",IFERROR(INDEX(Overrides!$F$292:$L$531,MATCH($A143&amp;$G143,Overrides!$C$292:$C$531,0),2),""),ROUND(Q143*Setup!C$70,0))</f>
        <v>106</v>
      </c>
      <c r="Z143" s="233">
        <f>IF(IFERROR(INDEX(Overrides!$F$292:$L$531,MATCH($A143&amp;$G143,Overrides!$C$292:$C$531,0),3),"")&lt;&gt;"",IFERROR(INDEX(Overrides!$F$292:$L$531,MATCH($A143&amp;$G143,Overrides!$C$292:$C$531,0),3),""),ROUND(R143*Setup!D$70,0))</f>
        <v>70</v>
      </c>
      <c r="AA143" s="233">
        <f>IF(IFERROR(INDEX(Overrides!$F$292:$L$531,MATCH($A143&amp;$G143,Overrides!$C$292:$C$531,0),4),"")&lt;&gt;"",IFERROR(INDEX(Overrides!$F$292:$L$531,MATCH($A143&amp;$G143,Overrides!$C$292:$C$531,0),4),""),ROUND(S143*Setup!E$70,0))</f>
        <v>132</v>
      </c>
      <c r="AB143" s="233">
        <f>IF(IFERROR(INDEX(Overrides!$F$292:$L$531,MATCH($A143&amp;$G143,Overrides!$C$292:$C$531,0),5),"")&lt;&gt;"",IFERROR(INDEX(Overrides!$F$292:$L$531,MATCH($A143&amp;$G143,Overrides!$C$292:$C$531,0),5),""),ROUND(T143*Setup!F$70,0))</f>
        <v>280</v>
      </c>
      <c r="AC143" s="233">
        <f>IF(IFERROR(INDEX(Overrides!$F$292:$L$531,MATCH($A143&amp;$G143,Overrides!$C$292:$C$531,0),6),"")&lt;&gt;"",IFERROR(INDEX(Overrides!$F$292:$L$531,MATCH($A143&amp;$G143,Overrides!$C$292:$C$531,0),6),""),ROUND(U143*Setup!G$70,0))</f>
        <v>112</v>
      </c>
      <c r="AD143" s="233">
        <f>IF(IFERROR(INDEX(Overrides!$F$292:$L$531,MATCH($A143&amp;$G143,Overrides!$C$292:$C$531,0),7),"")&lt;&gt;"",IFERROR(INDEX(Overrides!$F$292:$L$531,MATCH($A143&amp;$G143,Overrides!$C$292:$C$531,0),7),""),ROUND(V143*Setup!H$70,0))</f>
        <v>184</v>
      </c>
      <c r="AE143" s="233">
        <f t="shared" si="160"/>
        <v>952</v>
      </c>
      <c r="AF143" s="233">
        <f t="shared" si="161"/>
        <v>0</v>
      </c>
      <c r="AG143" s="233">
        <f t="shared" si="162"/>
        <v>316</v>
      </c>
      <c r="AH143" s="233">
        <f t="shared" si="163"/>
        <v>0</v>
      </c>
      <c r="AI143" s="233">
        <f t="shared" si="164"/>
        <v>526</v>
      </c>
      <c r="AJ143" s="233">
        <f t="shared" si="165"/>
        <v>840</v>
      </c>
      <c r="AK143" s="233">
        <f t="shared" si="166"/>
        <v>634</v>
      </c>
      <c r="AL143" s="233">
        <f t="shared" si="167"/>
        <v>738</v>
      </c>
      <c r="AM143" s="233">
        <f t="shared" si="168"/>
        <v>3268</v>
      </c>
      <c r="AN143" s="234">
        <f t="shared" ref="AN143:AN151" si="185">I143*X143</f>
        <v>1020</v>
      </c>
      <c r="AO143" s="234">
        <f t="shared" ref="AO143:AO151" si="186">J143*Y143</f>
        <v>1590</v>
      </c>
      <c r="AP143" s="234">
        <f t="shared" ref="AP143:AP151" si="187">K143*Z143</f>
        <v>1050</v>
      </c>
      <c r="AQ143" s="234">
        <f t="shared" ref="AQ143:AQ151" si="188">L143*AA143</f>
        <v>1980</v>
      </c>
      <c r="AR143" s="234">
        <f t="shared" ref="AR143:AR151" si="189">M143*AB143</f>
        <v>4200</v>
      </c>
      <c r="AS143" s="234">
        <f t="shared" ref="AS143:AS151" si="190">N143*AC143</f>
        <v>1680</v>
      </c>
      <c r="AT143" s="234">
        <f t="shared" ref="AT143:AT151" si="191">O143*AD143</f>
        <v>2760</v>
      </c>
      <c r="AU143" s="234">
        <f t="shared" si="169"/>
        <v>14280</v>
      </c>
      <c r="AV143" s="167" t="str">
        <f>Setup!I17</f>
        <v>Yes</v>
      </c>
      <c r="AW143" s="167" t="str">
        <f>Setup!J17</f>
        <v>No</v>
      </c>
    </row>
    <row r="144" spans="1:49" ht="15" customHeight="1" x14ac:dyDescent="0.3">
      <c r="A144" s="167">
        <f>Setup!A17</f>
        <v>15</v>
      </c>
      <c r="B144" s="230">
        <f>Setup!B17</f>
        <v>46281</v>
      </c>
      <c r="C144" s="167" t="str">
        <f>Setup!C17</f>
        <v>Wednesday</v>
      </c>
      <c r="D144" s="167" t="str">
        <f>Setup!D17</f>
        <v>Corpus Christi FC</v>
      </c>
      <c r="E144" s="231">
        <f>Setup!E17</f>
        <v>0.45833333333333298</v>
      </c>
      <c r="F144" s="167" t="str">
        <f>Setup!F17</f>
        <v>C</v>
      </c>
      <c r="G144" s="167" t="s">
        <v>47</v>
      </c>
      <c r="H144" s="167" t="str">
        <f>Setup!H17</f>
        <v>Yes</v>
      </c>
      <c r="I144" s="232">
        <f>IF(IFERROR(INDEX(Overrides!$F$49:$L$288,MATCH($A144&amp;$G144,Overrides!$C$49:$C$288,0),1),"")&lt;&gt;"",IFERROR(INDEX(Overrides!$F$49:$L$288,MATCH($A144&amp;$G144,Overrides!$C$49:$C$288,0),1),""),IF(IFERROR(INDEX(Overrides!$D$6:$J$45,MATCH($F144&amp;$G144,Overrides!$C$6:$C$45,0),1),"")&lt;&gt;"",IFERROR(INDEX(Overrides!$D$6:$J$45,MATCH($F144&amp;$G144,Overrides!$C$6:$C$45,0),1),""),MROUND(VLOOKUP("P1+",Setup!$A$30:$B$36,2,FALSE())*VLOOKUP($G144,Setup!$A$40:$B$48,2,FALSE())*VLOOKUP($F144,Setup!$A$52:$B$55,2,FALSE()),0.5)))</f>
        <v>15</v>
      </c>
      <c r="J144" s="232">
        <f>IF(IFERROR(INDEX(Overrides!$F$49:$L$288,MATCH($A144&amp;$G144,Overrides!$C$49:$C$288,0),2),"")&lt;&gt;"",IFERROR(INDEX(Overrides!$F$49:$L$288,MATCH($A144&amp;$G144,Overrides!$C$49:$C$288,0),2),""),IF(IFERROR(INDEX(Overrides!$D$6:$J$45,MATCH($F144&amp;$G144,Overrides!$C$6:$C$45,0),2),"")&lt;&gt;"",IFERROR(INDEX(Overrides!$D$6:$J$45,MATCH($F144&amp;$G144,Overrides!$C$6:$C$45,0),2),""),MROUND(VLOOKUP("P1",Setup!$A$30:$B$36,2,FALSE())*VLOOKUP($G144,Setup!$A$40:$B$48,2,FALSE())*VLOOKUP($F144,Setup!$A$52:$B$55,2,FALSE()),0.5)))</f>
        <v>15</v>
      </c>
      <c r="K144" s="232">
        <f>IF(IFERROR(INDEX(Overrides!$F$49:$L$288,MATCH($A144&amp;$G144,Overrides!$C$49:$C$288,0),3),"")&lt;&gt;"",IFERROR(INDEX(Overrides!$F$49:$L$288,MATCH($A144&amp;$G144,Overrides!$C$49:$C$288,0),3),""),IF(IFERROR(INDEX(Overrides!$D$6:$J$45,MATCH($F144&amp;$G144,Overrides!$C$6:$C$45,0),3),"")&lt;&gt;"",IFERROR(INDEX(Overrides!$D$6:$J$45,MATCH($F144&amp;$G144,Overrides!$C$6:$C$45,0),3),""),MROUND(VLOOKUP("P2+",Setup!$A$30:$B$36,2,FALSE())*VLOOKUP($G144,Setup!$A$40:$B$48,2,FALSE())*VLOOKUP($F144,Setup!$A$52:$B$55,2,FALSE()),0.5)))</f>
        <v>15</v>
      </c>
      <c r="L144" s="232">
        <f>IF(IFERROR(INDEX(Overrides!$F$49:$L$288,MATCH($A144&amp;$G144,Overrides!$C$49:$C$288,0),4),"")&lt;&gt;"",IFERROR(INDEX(Overrides!$F$49:$L$288,MATCH($A144&amp;$G144,Overrides!$C$49:$C$288,0),4),""),IF(IFERROR(INDEX(Overrides!$D$6:$J$45,MATCH($F144&amp;$G144,Overrides!$C$6:$C$45,0),4),"")&lt;&gt;"",IFERROR(INDEX(Overrides!$D$6:$J$45,MATCH($F144&amp;$G144,Overrides!$C$6:$C$45,0),4),""),MROUND(VLOOKUP("P2",Setup!$A$30:$B$36,2,FALSE())*VLOOKUP($G144,Setup!$A$40:$B$48,2,FALSE())*VLOOKUP($F144,Setup!$A$52:$B$55,2,FALSE()),0.5)))</f>
        <v>15</v>
      </c>
      <c r="M144" s="232">
        <f>IF(IFERROR(INDEX(Overrides!$F$49:$L$288,MATCH($A144&amp;$G144,Overrides!$C$49:$C$288,0),5),"")&lt;&gt;"",IFERROR(INDEX(Overrides!$F$49:$L$288,MATCH($A144&amp;$G144,Overrides!$C$49:$C$288,0),5),""),IF(IFERROR(INDEX(Overrides!$D$6:$J$45,MATCH($F144&amp;$G144,Overrides!$C$6:$C$45,0),5),"")&lt;&gt;"",IFERROR(INDEX(Overrides!$D$6:$J$45,MATCH($F144&amp;$G144,Overrides!$C$6:$C$45,0),5),""),MROUND(VLOOKUP("P3",Setup!$A$30:$B$36,2,FALSE())*VLOOKUP($G144,Setup!$A$40:$B$48,2,FALSE())*VLOOKUP($F144,Setup!$A$52:$B$55,2,FALSE()),0.5)))</f>
        <v>15</v>
      </c>
      <c r="N144" s="232">
        <f>IF(IFERROR(INDEX(Overrides!$F$49:$L$288,MATCH($A144&amp;$G144,Overrides!$C$49:$C$288,0),6),"")&lt;&gt;"",IFERROR(INDEX(Overrides!$F$49:$L$288,MATCH($A144&amp;$G144,Overrides!$C$49:$C$288,0),6),""),IF(IFERROR(INDEX(Overrides!$D$6:$J$45,MATCH($F144&amp;$G144,Overrides!$C$6:$C$45,0),6),"")&lt;&gt;"",IFERROR(INDEX(Overrides!$D$6:$J$45,MATCH($F144&amp;$G144,Overrides!$C$6:$C$45,0),6),""),MROUND(VLOOKUP("P4",Setup!$A$30:$B$36,2,FALSE())*VLOOKUP($G144,Setup!$A$40:$B$48,2,FALSE())*VLOOKUP($F144,Setup!$A$52:$B$55,2,FALSE()),0.5)))</f>
        <v>15</v>
      </c>
      <c r="O144" s="232">
        <f>IF(IFERROR(INDEX(Overrides!$F$49:$L$288,MATCH($A144&amp;$G144,Overrides!$C$49:$C$288,0),7),"")&lt;&gt;"",IFERROR(INDEX(Overrides!$F$49:$L$288,MATCH($A144&amp;$G144,Overrides!$C$49:$C$288,0),7),""),IF(IFERROR(INDEX(Overrides!$D$6:$J$45,MATCH($F144&amp;$G144,Overrides!$C$6:$C$45,0),7),"")&lt;&gt;"",IFERROR(INDEX(Overrides!$D$6:$J$45,MATCH($F144&amp;$G144,Overrides!$C$6:$C$45,0),7),""),MROUND(VLOOKUP("P5",Setup!$A$30:$B$36,2,FALSE())*VLOOKUP($G144,Setup!$A$40:$B$48,2,FALSE())*VLOOKUP($F144,Setup!$A$52:$B$55,2,FALSE()),0.5)))</f>
        <v>15</v>
      </c>
      <c r="P144" s="233">
        <f>SUMIFS(Inventory!$F$2:$F$38,Inventory!$I$2:$I$38,"P1+",Inventory!$E$2:$E$38,"&lt;&gt;West")+IF(UPPER($H144)="YES",SUMIFS(Inventory!$F$2:$F$38,Inventory!$I$2:$I$38,"P1+",Inventory!$E$2:$E$38,"West"),0)</f>
        <v>68</v>
      </c>
      <c r="Q144" s="233">
        <f>SUMIFS(Inventory!$F$2:$F$38,Inventory!$I$2:$I$38,"P1",Inventory!$E$2:$E$38,"&lt;&gt;West")+IF(UPPER($H144)="YES",SUMIFS(Inventory!$F$2:$F$38,Inventory!$I$2:$I$38,"P1",Inventory!$E$2:$E$38,"West"),0)</f>
        <v>422</v>
      </c>
      <c r="R144" s="233">
        <f>SUMIFS(Inventory!$F$2:$F$38,Inventory!$I$2:$I$38,"P2+",Inventory!$E$2:$E$38,"&lt;&gt;West")+IF(UPPER($H144)="YES",SUMIFS(Inventory!$F$2:$F$38,Inventory!$I$2:$I$38,"P2+",Inventory!$E$2:$E$38,"West"),0)</f>
        <v>70</v>
      </c>
      <c r="S144" s="233">
        <f>SUMIFS(Inventory!$F$2:$F$38,Inventory!$I$2:$I$38,"P2",Inventory!$E$2:$E$38,"&lt;&gt;West")+IF(UPPER($H144)="YES",SUMIFS(Inventory!$F$2:$F$38,Inventory!$I$2:$I$38,"P2",Inventory!$E$2:$E$38,"West"),0)</f>
        <v>658</v>
      </c>
      <c r="T144" s="233">
        <f>SUMIFS(Inventory!$F$2:$F$38,Inventory!$I$2:$I$38,"P3",Inventory!$E$2:$E$38,"&lt;&gt;West")+IF(UPPER($H144)="YES",SUMIFS(Inventory!$F$2:$F$38,Inventory!$I$2:$I$38,"P3",Inventory!$E$2:$E$38,"West"),0)</f>
        <v>1120</v>
      </c>
      <c r="U144" s="233">
        <f>SUMIFS(Inventory!$F$2:$F$38,Inventory!$I$2:$I$38,"P4",Inventory!$E$2:$E$38,"&lt;&gt;West")+IF(UPPER($H144)="YES",SUMIFS(Inventory!$F$2:$F$38,Inventory!$I$2:$I$38,"P4",Inventory!$E$2:$E$38,"West"),0)</f>
        <v>746</v>
      </c>
      <c r="V144" s="233">
        <f>SUMIFS(Inventory!$F$2:$F$38,Inventory!$I$2:$I$38,"P5",Inventory!$E$2:$E$38,"&lt;&gt;West")+IF(UPPER($H144)="YES",SUMIFS(Inventory!$F$2:$F$38,Inventory!$I$2:$I$38,"P5",Inventory!$E$2:$E$38,"West"),0)</f>
        <v>922</v>
      </c>
      <c r="W144" s="233">
        <f t="shared" si="184"/>
        <v>4006</v>
      </c>
      <c r="X144" s="233">
        <f>IF(IFERROR(INDEX(Overrides!$F$292:$L$531,MATCH($A144&amp;$G144,Overrides!$C$292:$C$531,0),1),"")&lt;&gt;"",IFERROR(INDEX(Overrides!$F$292:$L$531,MATCH($A144&amp;$G144,Overrides!$C$292:$C$531,0),1),""),ROUND(P144*Setup!B$71*VLOOKUP($F144,Setup!$A$52:$C$55,3,FALSE()),0))</f>
        <v>0</v>
      </c>
      <c r="Y144" s="233">
        <f>IF(IFERROR(INDEX(Overrides!$F$292:$L$531,MATCH($A144&amp;$G144,Overrides!$C$292:$C$531,0),2),"")&lt;&gt;"",IFERROR(INDEX(Overrides!$F$292:$L$531,MATCH($A144&amp;$G144,Overrides!$C$292:$C$531,0),2),""),ROUND(Q144*Setup!C$71*VLOOKUP($F144,Setup!$A$52:$C$55,3,FALSE()),0))</f>
        <v>0</v>
      </c>
      <c r="Z144" s="233">
        <f>IF(IFERROR(INDEX(Overrides!$F$292:$L$531,MATCH($A144&amp;$G144,Overrides!$C$292:$C$531,0),3),"")&lt;&gt;"",IFERROR(INDEX(Overrides!$F$292:$L$531,MATCH($A144&amp;$G144,Overrides!$C$292:$C$531,0),3),""),ROUND(R144*Setup!D$71*VLOOKUP($F144,Setup!$A$52:$C$55,3,FALSE()),0))</f>
        <v>0</v>
      </c>
      <c r="AA144" s="233">
        <f>IF(IFERROR(INDEX(Overrides!$F$292:$L$531,MATCH($A144&amp;$G144,Overrides!$C$292:$C$531,0),4),"")&lt;&gt;"",IFERROR(INDEX(Overrides!$F$292:$L$531,MATCH($A144&amp;$G144,Overrides!$C$292:$C$531,0),4),""),ROUND(S144*Setup!E$71*VLOOKUP($F144,Setup!$A$52:$C$55,3,FALSE()),0))</f>
        <v>64</v>
      </c>
      <c r="AB144" s="233">
        <f>IF(IFERROR(INDEX(Overrides!$F$292:$L$531,MATCH($A144&amp;$G144,Overrides!$C$292:$C$531,0),5),"")&lt;&gt;"",IFERROR(INDEX(Overrides!$F$292:$L$531,MATCH($A144&amp;$G144,Overrides!$C$292:$C$531,0),5),""),ROUND(T144*Setup!F$71*VLOOKUP($F144,Setup!$A$52:$C$55,3,FALSE()),0))</f>
        <v>218</v>
      </c>
      <c r="AC144" s="233">
        <f>IF(IFERROR(INDEX(Overrides!$F$292:$L$531,MATCH($A144&amp;$G144,Overrides!$C$292:$C$531,0),6),"")&lt;&gt;"",IFERROR(INDEX(Overrides!$F$292:$L$531,MATCH($A144&amp;$G144,Overrides!$C$292:$C$531,0),6),""),ROUND(U144*Setup!G$71*VLOOKUP($F144,Setup!$A$52:$C$55,3,FALSE()),0))</f>
        <v>170</v>
      </c>
      <c r="AD144" s="233">
        <f>IF(IFERROR(INDEX(Overrides!$F$292:$L$531,MATCH($A144&amp;$G144,Overrides!$C$292:$C$531,0),7),"")&lt;&gt;"",IFERROR(INDEX(Overrides!$F$292:$L$531,MATCH($A144&amp;$G144,Overrides!$C$292:$C$531,0),7),""),ROUND(V144*Setup!H$71*VLOOKUP($F144,Setup!$A$52:$C$55,3,FALSE()),0))</f>
        <v>300</v>
      </c>
      <c r="AE144" s="233">
        <f t="shared" si="160"/>
        <v>752</v>
      </c>
      <c r="AF144" s="233">
        <f t="shared" si="161"/>
        <v>68</v>
      </c>
      <c r="AG144" s="233">
        <f t="shared" si="162"/>
        <v>422</v>
      </c>
      <c r="AH144" s="233">
        <f t="shared" si="163"/>
        <v>70</v>
      </c>
      <c r="AI144" s="233">
        <f t="shared" si="164"/>
        <v>594</v>
      </c>
      <c r="AJ144" s="233">
        <f t="shared" si="165"/>
        <v>902</v>
      </c>
      <c r="AK144" s="233">
        <f t="shared" si="166"/>
        <v>576</v>
      </c>
      <c r="AL144" s="233">
        <f t="shared" si="167"/>
        <v>622</v>
      </c>
      <c r="AM144" s="233">
        <f t="shared" si="168"/>
        <v>3384</v>
      </c>
      <c r="AN144" s="234">
        <f t="shared" si="185"/>
        <v>0</v>
      </c>
      <c r="AO144" s="234">
        <f t="shared" si="186"/>
        <v>0</v>
      </c>
      <c r="AP144" s="234">
        <f t="shared" si="187"/>
        <v>0</v>
      </c>
      <c r="AQ144" s="234">
        <f t="shared" si="188"/>
        <v>960</v>
      </c>
      <c r="AR144" s="234">
        <f t="shared" si="189"/>
        <v>3270</v>
      </c>
      <c r="AS144" s="234">
        <f t="shared" si="190"/>
        <v>2550</v>
      </c>
      <c r="AT144" s="234">
        <f t="shared" si="191"/>
        <v>4500</v>
      </c>
      <c r="AU144" s="234">
        <f t="shared" si="169"/>
        <v>11280</v>
      </c>
      <c r="AV144" s="167" t="str">
        <f>Setup!I17</f>
        <v>Yes</v>
      </c>
      <c r="AW144" s="167" t="str">
        <f>Setup!J17</f>
        <v>No</v>
      </c>
    </row>
    <row r="145" spans="1:49" ht="15" customHeight="1" x14ac:dyDescent="0.3">
      <c r="A145" s="167">
        <f>Setup!A17</f>
        <v>15</v>
      </c>
      <c r="B145" s="230">
        <f>Setup!B17</f>
        <v>46281</v>
      </c>
      <c r="C145" s="167" t="str">
        <f>Setup!C17</f>
        <v>Wednesday</v>
      </c>
      <c r="D145" s="167" t="str">
        <f>Setup!D17</f>
        <v>Corpus Christi FC</v>
      </c>
      <c r="E145" s="231">
        <f>Setup!E17</f>
        <v>0.45833333333333298</v>
      </c>
      <c r="F145" s="167" t="str">
        <f>Setup!F17</f>
        <v>C</v>
      </c>
      <c r="G145" s="167" t="s">
        <v>113</v>
      </c>
      <c r="H145" s="167" t="str">
        <f>Setup!H17</f>
        <v>Yes</v>
      </c>
      <c r="I145" s="232">
        <f>IF(IFERROR(INDEX(Overrides!$F$49:$L$288,MATCH($A145&amp;$G145,Overrides!$C$49:$C$288,0),1),"")&lt;&gt;"",IFERROR(INDEX(Overrides!$F$49:$L$288,MATCH($A145&amp;$G145,Overrides!$C$49:$C$288,0),1),""),IF(IFERROR(INDEX(Overrides!$D$6:$J$45,MATCH($F145&amp;$G145,Overrides!$C$6:$C$45,0),1),"")&lt;&gt;"",IFERROR(INDEX(Overrides!$D$6:$J$45,MATCH($F145&amp;$G145,Overrides!$C$6:$C$45,0),1),""),MROUND(VLOOKUP("P1+",Setup!$A$30:$B$36,2,FALSE())*VLOOKUP($G145,Setup!$A$40:$B$48,2,FALSE())*VLOOKUP($F145,Setup!$A$52:$B$55,2,FALSE()),0.5)))</f>
        <v>15</v>
      </c>
      <c r="J145" s="232">
        <f>IF(IFERROR(INDEX(Overrides!$F$49:$L$288,MATCH($A145&amp;$G145,Overrides!$C$49:$C$288,0),2),"")&lt;&gt;"",IFERROR(INDEX(Overrides!$F$49:$L$288,MATCH($A145&amp;$G145,Overrides!$C$49:$C$288,0),2),""),IF(IFERROR(INDEX(Overrides!$D$6:$J$45,MATCH($F145&amp;$G145,Overrides!$C$6:$C$45,0),2),"")&lt;&gt;"",IFERROR(INDEX(Overrides!$D$6:$J$45,MATCH($F145&amp;$G145,Overrides!$C$6:$C$45,0),2),""),MROUND(VLOOKUP("P1",Setup!$A$30:$B$36,2,FALSE())*VLOOKUP($G145,Setup!$A$40:$B$48,2,FALSE())*VLOOKUP($F145,Setup!$A$52:$B$55,2,FALSE()),0.5)))</f>
        <v>15</v>
      </c>
      <c r="K145" s="232">
        <f>IF(IFERROR(INDEX(Overrides!$F$49:$L$288,MATCH($A145&amp;$G145,Overrides!$C$49:$C$288,0),3),"")&lt;&gt;"",IFERROR(INDEX(Overrides!$F$49:$L$288,MATCH($A145&amp;$G145,Overrides!$C$49:$C$288,0),3),""),IF(IFERROR(INDEX(Overrides!$D$6:$J$45,MATCH($F145&amp;$G145,Overrides!$C$6:$C$45,0),3),"")&lt;&gt;"",IFERROR(INDEX(Overrides!$D$6:$J$45,MATCH($F145&amp;$G145,Overrides!$C$6:$C$45,0),3),""),MROUND(VLOOKUP("P2+",Setup!$A$30:$B$36,2,FALSE())*VLOOKUP($G145,Setup!$A$40:$B$48,2,FALSE())*VLOOKUP($F145,Setup!$A$52:$B$55,2,FALSE()),0.5)))</f>
        <v>15</v>
      </c>
      <c r="L145" s="232">
        <f>IF(IFERROR(INDEX(Overrides!$F$49:$L$288,MATCH($A145&amp;$G145,Overrides!$C$49:$C$288,0),4),"")&lt;&gt;"",IFERROR(INDEX(Overrides!$F$49:$L$288,MATCH($A145&amp;$G145,Overrides!$C$49:$C$288,0),4),""),IF(IFERROR(INDEX(Overrides!$D$6:$J$45,MATCH($F145&amp;$G145,Overrides!$C$6:$C$45,0),4),"")&lt;&gt;"",IFERROR(INDEX(Overrides!$D$6:$J$45,MATCH($F145&amp;$G145,Overrides!$C$6:$C$45,0),4),""),MROUND(VLOOKUP("P2",Setup!$A$30:$B$36,2,FALSE())*VLOOKUP($G145,Setup!$A$40:$B$48,2,FALSE())*VLOOKUP($F145,Setup!$A$52:$B$55,2,FALSE()),0.5)))</f>
        <v>15</v>
      </c>
      <c r="M145" s="232">
        <f>IF(IFERROR(INDEX(Overrides!$F$49:$L$288,MATCH($A145&amp;$G145,Overrides!$C$49:$C$288,0),5),"")&lt;&gt;"",IFERROR(INDEX(Overrides!$F$49:$L$288,MATCH($A145&amp;$G145,Overrides!$C$49:$C$288,0),5),""),IF(IFERROR(INDEX(Overrides!$D$6:$J$45,MATCH($F145&amp;$G145,Overrides!$C$6:$C$45,0),5),"")&lt;&gt;"",IFERROR(INDEX(Overrides!$D$6:$J$45,MATCH($F145&amp;$G145,Overrides!$C$6:$C$45,0),5),""),MROUND(VLOOKUP("P3",Setup!$A$30:$B$36,2,FALSE())*VLOOKUP($G145,Setup!$A$40:$B$48,2,FALSE())*VLOOKUP($F145,Setup!$A$52:$B$55,2,FALSE()),0.5)))</f>
        <v>15</v>
      </c>
      <c r="N145" s="232">
        <f>IF(IFERROR(INDEX(Overrides!$F$49:$L$288,MATCH($A145&amp;$G145,Overrides!$C$49:$C$288,0),6),"")&lt;&gt;"",IFERROR(INDEX(Overrides!$F$49:$L$288,MATCH($A145&amp;$G145,Overrides!$C$49:$C$288,0),6),""),IF(IFERROR(INDEX(Overrides!$D$6:$J$45,MATCH($F145&amp;$G145,Overrides!$C$6:$C$45,0),6),"")&lt;&gt;"",IFERROR(INDEX(Overrides!$D$6:$J$45,MATCH($F145&amp;$G145,Overrides!$C$6:$C$45,0),6),""),MROUND(VLOOKUP("P4",Setup!$A$30:$B$36,2,FALSE())*VLOOKUP($G145,Setup!$A$40:$B$48,2,FALSE())*VLOOKUP($F145,Setup!$A$52:$B$55,2,FALSE()),0.5)))</f>
        <v>15</v>
      </c>
      <c r="O145" s="232">
        <f>IF(IFERROR(INDEX(Overrides!$F$49:$L$288,MATCH($A145&amp;$G145,Overrides!$C$49:$C$288,0),7),"")&lt;&gt;"",IFERROR(INDEX(Overrides!$F$49:$L$288,MATCH($A145&amp;$G145,Overrides!$C$49:$C$288,0),7),""),IF(IFERROR(INDEX(Overrides!$D$6:$J$45,MATCH($F145&amp;$G145,Overrides!$C$6:$C$45,0),7),"")&lt;&gt;"",IFERROR(INDEX(Overrides!$D$6:$J$45,MATCH($F145&amp;$G145,Overrides!$C$6:$C$45,0),7),""),MROUND(VLOOKUP("P5",Setup!$A$30:$B$36,2,FALSE())*VLOOKUP($G145,Setup!$A$40:$B$48,2,FALSE())*VLOOKUP($F145,Setup!$A$52:$B$55,2,FALSE()),0.5)))</f>
        <v>15</v>
      </c>
      <c r="P145" s="233">
        <f>SUMIFS(Inventory!$F$2:$F$38,Inventory!$I$2:$I$38,"P1+",Inventory!$E$2:$E$38,"&lt;&gt;West")+IF(UPPER($H145)="YES",SUMIFS(Inventory!$F$2:$F$38,Inventory!$I$2:$I$38,"P1+",Inventory!$E$2:$E$38,"West"),0)</f>
        <v>68</v>
      </c>
      <c r="Q145" s="233">
        <f>SUMIFS(Inventory!$F$2:$F$38,Inventory!$I$2:$I$38,"P1",Inventory!$E$2:$E$38,"&lt;&gt;West")+IF(UPPER($H145)="YES",SUMIFS(Inventory!$F$2:$F$38,Inventory!$I$2:$I$38,"P1",Inventory!$E$2:$E$38,"West"),0)</f>
        <v>422</v>
      </c>
      <c r="R145" s="233">
        <f>SUMIFS(Inventory!$F$2:$F$38,Inventory!$I$2:$I$38,"P2+",Inventory!$E$2:$E$38,"&lt;&gt;West")+IF(UPPER($H145)="YES",SUMIFS(Inventory!$F$2:$F$38,Inventory!$I$2:$I$38,"P2+",Inventory!$E$2:$E$38,"West"),0)</f>
        <v>70</v>
      </c>
      <c r="S145" s="233">
        <f>SUMIFS(Inventory!$F$2:$F$38,Inventory!$I$2:$I$38,"P2",Inventory!$E$2:$E$38,"&lt;&gt;West")+IF(UPPER($H145)="YES",SUMIFS(Inventory!$F$2:$F$38,Inventory!$I$2:$I$38,"P2",Inventory!$E$2:$E$38,"West"),0)</f>
        <v>658</v>
      </c>
      <c r="T145" s="233">
        <f>SUMIFS(Inventory!$F$2:$F$38,Inventory!$I$2:$I$38,"P3",Inventory!$E$2:$E$38,"&lt;&gt;West")+IF(UPPER($H145)="YES",SUMIFS(Inventory!$F$2:$F$38,Inventory!$I$2:$I$38,"P3",Inventory!$E$2:$E$38,"West"),0)</f>
        <v>1120</v>
      </c>
      <c r="U145" s="233">
        <f>SUMIFS(Inventory!$F$2:$F$38,Inventory!$I$2:$I$38,"P4",Inventory!$E$2:$E$38,"&lt;&gt;West")+IF(UPPER($H145)="YES",SUMIFS(Inventory!$F$2:$F$38,Inventory!$I$2:$I$38,"P4",Inventory!$E$2:$E$38,"West"),0)</f>
        <v>746</v>
      </c>
      <c r="V145" s="233">
        <f>SUMIFS(Inventory!$F$2:$F$38,Inventory!$I$2:$I$38,"P5",Inventory!$E$2:$E$38,"&lt;&gt;West")+IF(UPPER($H145)="YES",SUMIFS(Inventory!$F$2:$F$38,Inventory!$I$2:$I$38,"P5",Inventory!$E$2:$E$38,"West"),0)</f>
        <v>922</v>
      </c>
      <c r="W145" s="233">
        <f t="shared" si="184"/>
        <v>4006</v>
      </c>
      <c r="X145" s="233">
        <f>IF(IFERROR(INDEX(Overrides!$F$292:$L$531,MATCH($A145&amp;$G145,Overrides!$C$292:$C$531,0),1),"")&lt;&gt;"",IFERROR(INDEX(Overrides!$F$292:$L$531,MATCH($A145&amp;$G145,Overrides!$C$292:$C$531,0),1),""),ROUND(P145*Setup!B$72*VLOOKUP($F145,Setup!$A$52:$C$55,3,FALSE()),0))</f>
        <v>0</v>
      </c>
      <c r="Y145" s="233">
        <f>IF(IFERROR(INDEX(Overrides!$F$292:$L$531,MATCH($A145&amp;$G145,Overrides!$C$292:$C$531,0),2),"")&lt;&gt;"",IFERROR(INDEX(Overrides!$F$292:$L$531,MATCH($A145&amp;$G145,Overrides!$C$292:$C$531,0),2),""),ROUND(Q145*Setup!C$72*VLOOKUP($F145,Setup!$A$52:$C$55,3,FALSE()),0))</f>
        <v>165</v>
      </c>
      <c r="Z145" s="233">
        <f>IF(IFERROR(INDEX(Overrides!$F$292:$L$531,MATCH($A145&amp;$G145,Overrides!$C$292:$C$531,0),3),"")&lt;&gt;"",IFERROR(INDEX(Overrides!$F$292:$L$531,MATCH($A145&amp;$G145,Overrides!$C$292:$C$531,0),3),""),ROUND(R145*Setup!D$72*VLOOKUP($F145,Setup!$A$52:$C$55,3,FALSE()),0))</f>
        <v>0</v>
      </c>
      <c r="AA145" s="233">
        <f>IF(IFERROR(INDEX(Overrides!$F$292:$L$531,MATCH($A145&amp;$G145,Overrides!$C$292:$C$531,0),4),"")&lt;&gt;"",IFERROR(INDEX(Overrides!$F$292:$L$531,MATCH($A145&amp;$G145,Overrides!$C$292:$C$531,0),4),""),ROUND(S145*Setup!E$72*VLOOKUP($F145,Setup!$A$52:$C$55,3,FALSE()),0))</f>
        <v>257</v>
      </c>
      <c r="AB145" s="233">
        <f>IF(IFERROR(INDEX(Overrides!$F$292:$L$531,MATCH($A145&amp;$G145,Overrides!$C$292:$C$531,0),5),"")&lt;&gt;"",IFERROR(INDEX(Overrides!$F$292:$L$531,MATCH($A145&amp;$G145,Overrides!$C$292:$C$531,0),5),""),ROUND(T145*Setup!F$72*VLOOKUP($F145,Setup!$A$52:$C$55,3,FALSE()),0))</f>
        <v>291</v>
      </c>
      <c r="AC145" s="233">
        <f>IF(IFERROR(INDEX(Overrides!$F$292:$L$531,MATCH($A145&amp;$G145,Overrides!$C$292:$C$531,0),6),"")&lt;&gt;"",IFERROR(INDEX(Overrides!$F$292:$L$531,MATCH($A145&amp;$G145,Overrides!$C$292:$C$531,0),6),""),ROUND(U145*Setup!G$72*VLOOKUP($F145,Setup!$A$52:$C$55,3,FALSE()),0))</f>
        <v>218</v>
      </c>
      <c r="AD145" s="233">
        <f>IF(IFERROR(INDEX(Overrides!$F$292:$L$531,MATCH($A145&amp;$G145,Overrides!$C$292:$C$531,0),7),"")&lt;&gt;"",IFERROR(INDEX(Overrides!$F$292:$L$531,MATCH($A145&amp;$G145,Overrides!$C$292:$C$531,0),7),""),ROUND(V145*Setup!H$72*VLOOKUP($F145,Setup!$A$52:$C$55,3,FALSE()),0))</f>
        <v>150</v>
      </c>
      <c r="AE145" s="233">
        <f t="shared" si="160"/>
        <v>1081</v>
      </c>
      <c r="AF145" s="233">
        <f t="shared" si="161"/>
        <v>68</v>
      </c>
      <c r="AG145" s="233">
        <f t="shared" si="162"/>
        <v>257</v>
      </c>
      <c r="AH145" s="233">
        <f t="shared" si="163"/>
        <v>70</v>
      </c>
      <c r="AI145" s="233">
        <f t="shared" si="164"/>
        <v>401</v>
      </c>
      <c r="AJ145" s="233">
        <f t="shared" si="165"/>
        <v>829</v>
      </c>
      <c r="AK145" s="233">
        <f t="shared" si="166"/>
        <v>528</v>
      </c>
      <c r="AL145" s="233">
        <f t="shared" si="167"/>
        <v>772</v>
      </c>
      <c r="AM145" s="233">
        <f t="shared" si="168"/>
        <v>3234</v>
      </c>
      <c r="AN145" s="234">
        <f t="shared" si="185"/>
        <v>0</v>
      </c>
      <c r="AO145" s="234">
        <f t="shared" si="186"/>
        <v>2475</v>
      </c>
      <c r="AP145" s="234">
        <f t="shared" si="187"/>
        <v>0</v>
      </c>
      <c r="AQ145" s="234">
        <f t="shared" si="188"/>
        <v>3855</v>
      </c>
      <c r="AR145" s="234">
        <f t="shared" si="189"/>
        <v>4365</v>
      </c>
      <c r="AS145" s="234">
        <f t="shared" si="190"/>
        <v>3270</v>
      </c>
      <c r="AT145" s="234">
        <f t="shared" si="191"/>
        <v>2250</v>
      </c>
      <c r="AU145" s="234">
        <f t="shared" si="169"/>
        <v>16215</v>
      </c>
      <c r="AV145" s="167" t="str">
        <f>Setup!I17</f>
        <v>Yes</v>
      </c>
      <c r="AW145" s="167" t="str">
        <f>Setup!J17</f>
        <v>No</v>
      </c>
    </row>
    <row r="146" spans="1:49" ht="15" customHeight="1" x14ac:dyDescent="0.3">
      <c r="A146" s="167">
        <f>Setup!A17</f>
        <v>15</v>
      </c>
      <c r="B146" s="230">
        <f>Setup!B17</f>
        <v>46281</v>
      </c>
      <c r="C146" s="167" t="str">
        <f>Setup!C17</f>
        <v>Wednesday</v>
      </c>
      <c r="D146" s="167" t="str">
        <f>Setup!D17</f>
        <v>Corpus Christi FC</v>
      </c>
      <c r="E146" s="231">
        <f>Setup!E17</f>
        <v>0.45833333333333298</v>
      </c>
      <c r="F146" s="167" t="str">
        <f>Setup!F17</f>
        <v>C</v>
      </c>
      <c r="G146" s="167" t="s">
        <v>115</v>
      </c>
      <c r="H146" s="167" t="str">
        <f>Setup!H17</f>
        <v>Yes</v>
      </c>
      <c r="I146" s="232">
        <f>IF(IFERROR(INDEX(Overrides!$F$49:$L$288,MATCH($A146&amp;$G146,Overrides!$C$49:$C$288,0),1),"")&lt;&gt;"",IFERROR(INDEX(Overrides!$F$49:$L$288,MATCH($A146&amp;$G146,Overrides!$C$49:$C$288,0),1),""),IF(IFERROR(INDEX(Overrides!$D$6:$J$45,MATCH($F146&amp;$G146,Overrides!$C$6:$C$45,0),1),"")&lt;&gt;"",IFERROR(INDEX(Overrides!$D$6:$J$45,MATCH($F146&amp;$G146,Overrides!$C$6:$C$45,0),1),""),MROUND(VLOOKUP("P1+",Setup!$A$30:$B$36,2,FALSE())*VLOOKUP($G146,Setup!$A$40:$B$48,2,FALSE())*VLOOKUP($F146,Setup!$A$52:$B$55,2,FALSE()),0.5)))</f>
        <v>15</v>
      </c>
      <c r="J146" s="232">
        <f>IF(IFERROR(INDEX(Overrides!$F$49:$L$288,MATCH($A146&amp;$G146,Overrides!$C$49:$C$288,0),2),"")&lt;&gt;"",IFERROR(INDEX(Overrides!$F$49:$L$288,MATCH($A146&amp;$G146,Overrides!$C$49:$C$288,0),2),""),IF(IFERROR(INDEX(Overrides!$D$6:$J$45,MATCH($F146&amp;$G146,Overrides!$C$6:$C$45,0),2),"")&lt;&gt;"",IFERROR(INDEX(Overrides!$D$6:$J$45,MATCH($F146&amp;$G146,Overrides!$C$6:$C$45,0),2),""),MROUND(VLOOKUP("P1",Setup!$A$30:$B$36,2,FALSE())*VLOOKUP($G146,Setup!$A$40:$B$48,2,FALSE())*VLOOKUP($F146,Setup!$A$52:$B$55,2,FALSE()),0.5)))</f>
        <v>15</v>
      </c>
      <c r="K146" s="232">
        <f>IF(IFERROR(INDEX(Overrides!$F$49:$L$288,MATCH($A146&amp;$G146,Overrides!$C$49:$C$288,0),3),"")&lt;&gt;"",IFERROR(INDEX(Overrides!$F$49:$L$288,MATCH($A146&amp;$G146,Overrides!$C$49:$C$288,0),3),""),IF(IFERROR(INDEX(Overrides!$D$6:$J$45,MATCH($F146&amp;$G146,Overrides!$C$6:$C$45,0),3),"")&lt;&gt;"",IFERROR(INDEX(Overrides!$D$6:$J$45,MATCH($F146&amp;$G146,Overrides!$C$6:$C$45,0),3),""),MROUND(VLOOKUP("P2+",Setup!$A$30:$B$36,2,FALSE())*VLOOKUP($G146,Setup!$A$40:$B$48,2,FALSE())*VLOOKUP($F146,Setup!$A$52:$B$55,2,FALSE()),0.5)))</f>
        <v>15</v>
      </c>
      <c r="L146" s="232">
        <f>IF(IFERROR(INDEX(Overrides!$F$49:$L$288,MATCH($A146&amp;$G146,Overrides!$C$49:$C$288,0),4),"")&lt;&gt;"",IFERROR(INDEX(Overrides!$F$49:$L$288,MATCH($A146&amp;$G146,Overrides!$C$49:$C$288,0),4),""),IF(IFERROR(INDEX(Overrides!$D$6:$J$45,MATCH($F146&amp;$G146,Overrides!$C$6:$C$45,0),4),"")&lt;&gt;"",IFERROR(INDEX(Overrides!$D$6:$J$45,MATCH($F146&amp;$G146,Overrides!$C$6:$C$45,0),4),""),MROUND(VLOOKUP("P2",Setup!$A$30:$B$36,2,FALSE())*VLOOKUP($G146,Setup!$A$40:$B$48,2,FALSE())*VLOOKUP($F146,Setup!$A$52:$B$55,2,FALSE()),0.5)))</f>
        <v>15</v>
      </c>
      <c r="M146" s="232">
        <f>IF(IFERROR(INDEX(Overrides!$F$49:$L$288,MATCH($A146&amp;$G146,Overrides!$C$49:$C$288,0),5),"")&lt;&gt;"",IFERROR(INDEX(Overrides!$F$49:$L$288,MATCH($A146&amp;$G146,Overrides!$C$49:$C$288,0),5),""),IF(IFERROR(INDEX(Overrides!$D$6:$J$45,MATCH($F146&amp;$G146,Overrides!$C$6:$C$45,0),5),"")&lt;&gt;"",IFERROR(INDEX(Overrides!$D$6:$J$45,MATCH($F146&amp;$G146,Overrides!$C$6:$C$45,0),5),""),MROUND(VLOOKUP("P3",Setup!$A$30:$B$36,2,FALSE())*VLOOKUP($G146,Setup!$A$40:$B$48,2,FALSE())*VLOOKUP($F146,Setup!$A$52:$B$55,2,FALSE()),0.5)))</f>
        <v>15</v>
      </c>
      <c r="N146" s="232">
        <f>IF(IFERROR(INDEX(Overrides!$F$49:$L$288,MATCH($A146&amp;$G146,Overrides!$C$49:$C$288,0),6),"")&lt;&gt;"",IFERROR(INDEX(Overrides!$F$49:$L$288,MATCH($A146&amp;$G146,Overrides!$C$49:$C$288,0),6),""),IF(IFERROR(INDEX(Overrides!$D$6:$J$45,MATCH($F146&amp;$G146,Overrides!$C$6:$C$45,0),6),"")&lt;&gt;"",IFERROR(INDEX(Overrides!$D$6:$J$45,MATCH($F146&amp;$G146,Overrides!$C$6:$C$45,0),6),""),MROUND(VLOOKUP("P4",Setup!$A$30:$B$36,2,FALSE())*VLOOKUP($G146,Setup!$A$40:$B$48,2,FALSE())*VLOOKUP($F146,Setup!$A$52:$B$55,2,FALSE()),0.5)))</f>
        <v>15</v>
      </c>
      <c r="O146" s="232">
        <f>IF(IFERROR(INDEX(Overrides!$F$49:$L$288,MATCH($A146&amp;$G146,Overrides!$C$49:$C$288,0),7),"")&lt;&gt;"",IFERROR(INDEX(Overrides!$F$49:$L$288,MATCH($A146&amp;$G146,Overrides!$C$49:$C$288,0),7),""),IF(IFERROR(INDEX(Overrides!$D$6:$J$45,MATCH($F146&amp;$G146,Overrides!$C$6:$C$45,0),7),"")&lt;&gt;"",IFERROR(INDEX(Overrides!$D$6:$J$45,MATCH($F146&amp;$G146,Overrides!$C$6:$C$45,0),7),""),MROUND(VLOOKUP("P5",Setup!$A$30:$B$36,2,FALSE())*VLOOKUP($G146,Setup!$A$40:$B$48,2,FALSE())*VLOOKUP($F146,Setup!$A$52:$B$55,2,FALSE()),0.5)))</f>
        <v>15</v>
      </c>
      <c r="P146" s="233">
        <f>SUMIFS(Inventory!$F$2:$F$38,Inventory!$I$2:$I$38,"P1+",Inventory!$E$2:$E$38,"&lt;&gt;West")+IF(UPPER($H146)="YES",SUMIFS(Inventory!$F$2:$F$38,Inventory!$I$2:$I$38,"P1+",Inventory!$E$2:$E$38,"West"),0)</f>
        <v>68</v>
      </c>
      <c r="Q146" s="233">
        <f>SUMIFS(Inventory!$F$2:$F$38,Inventory!$I$2:$I$38,"P1",Inventory!$E$2:$E$38,"&lt;&gt;West")+IF(UPPER($H146)="YES",SUMIFS(Inventory!$F$2:$F$38,Inventory!$I$2:$I$38,"P1",Inventory!$E$2:$E$38,"West"),0)</f>
        <v>422</v>
      </c>
      <c r="R146" s="233">
        <f>SUMIFS(Inventory!$F$2:$F$38,Inventory!$I$2:$I$38,"P2+",Inventory!$E$2:$E$38,"&lt;&gt;West")+IF(UPPER($H146)="YES",SUMIFS(Inventory!$F$2:$F$38,Inventory!$I$2:$I$38,"P2+",Inventory!$E$2:$E$38,"West"),0)</f>
        <v>70</v>
      </c>
      <c r="S146" s="233">
        <f>SUMIFS(Inventory!$F$2:$F$38,Inventory!$I$2:$I$38,"P2",Inventory!$E$2:$E$38,"&lt;&gt;West")+IF(UPPER($H146)="YES",SUMIFS(Inventory!$F$2:$F$38,Inventory!$I$2:$I$38,"P2",Inventory!$E$2:$E$38,"West"),0)</f>
        <v>658</v>
      </c>
      <c r="T146" s="233">
        <f>SUMIFS(Inventory!$F$2:$F$38,Inventory!$I$2:$I$38,"P3",Inventory!$E$2:$E$38,"&lt;&gt;West")+IF(UPPER($H146)="YES",SUMIFS(Inventory!$F$2:$F$38,Inventory!$I$2:$I$38,"P3",Inventory!$E$2:$E$38,"West"),0)</f>
        <v>1120</v>
      </c>
      <c r="U146" s="233">
        <f>SUMIFS(Inventory!$F$2:$F$38,Inventory!$I$2:$I$38,"P4",Inventory!$E$2:$E$38,"&lt;&gt;West")+IF(UPPER($H146)="YES",SUMIFS(Inventory!$F$2:$F$38,Inventory!$I$2:$I$38,"P4",Inventory!$E$2:$E$38,"West"),0)</f>
        <v>746</v>
      </c>
      <c r="V146" s="233">
        <f>SUMIFS(Inventory!$F$2:$F$38,Inventory!$I$2:$I$38,"P5",Inventory!$E$2:$E$38,"&lt;&gt;West")+IF(UPPER($H146)="YES",SUMIFS(Inventory!$F$2:$F$38,Inventory!$I$2:$I$38,"P5",Inventory!$E$2:$E$38,"West"),0)</f>
        <v>922</v>
      </c>
      <c r="W146" s="233">
        <f t="shared" si="184"/>
        <v>4006</v>
      </c>
      <c r="X146" s="233">
        <f>IF(IFERROR(INDEX(Overrides!$F$292:$L$531,MATCH($A146&amp;$G146,Overrides!$C$292:$C$531,0),1),"")&lt;&gt;"",IFERROR(INDEX(Overrides!$F$292:$L$531,MATCH($A146&amp;$G146,Overrides!$C$292:$C$531,0),1),""),ROUND(P146*Setup!B$73*VLOOKUP($F146,Setup!$A$52:$C$55,3,FALSE()),0))</f>
        <v>0</v>
      </c>
      <c r="Y146" s="233">
        <f>IF(IFERROR(INDEX(Overrides!$F$292:$L$531,MATCH($A146&amp;$G146,Overrides!$C$292:$C$531,0),2),"")&lt;&gt;"",IFERROR(INDEX(Overrides!$F$292:$L$531,MATCH($A146&amp;$G146,Overrides!$C$292:$C$531,0),2),""),ROUND(Q146*Setup!C$73*VLOOKUP($F146,Setup!$A$52:$C$55,3,FALSE()),0))</f>
        <v>41</v>
      </c>
      <c r="Z146" s="233">
        <f>IF(IFERROR(INDEX(Overrides!$F$292:$L$531,MATCH($A146&amp;$G146,Overrides!$C$292:$C$531,0),3),"")&lt;&gt;"",IFERROR(INDEX(Overrides!$F$292:$L$531,MATCH($A146&amp;$G146,Overrides!$C$292:$C$531,0),3),""),ROUND(R146*Setup!D$73*VLOOKUP($F146,Setup!$A$52:$C$55,3,FALSE()),0))</f>
        <v>0</v>
      </c>
      <c r="AA146" s="233">
        <f>IF(IFERROR(INDEX(Overrides!$F$292:$L$531,MATCH($A146&amp;$G146,Overrides!$C$292:$C$531,0),4),"")&lt;&gt;"",IFERROR(INDEX(Overrides!$F$292:$L$531,MATCH($A146&amp;$G146,Overrides!$C$292:$C$531,0),4),""),ROUND(S146*Setup!E$73*VLOOKUP($F146,Setup!$A$52:$C$55,3,FALSE()),0))</f>
        <v>21</v>
      </c>
      <c r="AB146" s="233">
        <f>IF(IFERROR(INDEX(Overrides!$F$292:$L$531,MATCH($A146&amp;$G146,Overrides!$C$292:$C$531,0),5),"")&lt;&gt;"",IFERROR(INDEX(Overrides!$F$292:$L$531,MATCH($A146&amp;$G146,Overrides!$C$292:$C$531,0),5),""),ROUND(T146*Setup!F$73*VLOOKUP($F146,Setup!$A$52:$C$55,3,FALSE()),0))</f>
        <v>36</v>
      </c>
      <c r="AC146" s="233">
        <f>IF(IFERROR(INDEX(Overrides!$F$292:$L$531,MATCH($A146&amp;$G146,Overrides!$C$292:$C$531,0),6),"")&lt;&gt;"",IFERROR(INDEX(Overrides!$F$292:$L$531,MATCH($A146&amp;$G146,Overrides!$C$292:$C$531,0),6),""),ROUND(U146*Setup!G$73*VLOOKUP($F146,Setup!$A$52:$C$55,3,FALSE()),0))</f>
        <v>24</v>
      </c>
      <c r="AD146" s="233">
        <f>IF(IFERROR(INDEX(Overrides!$F$292:$L$531,MATCH($A146&amp;$G146,Overrides!$C$292:$C$531,0),7),"")&lt;&gt;"",IFERROR(INDEX(Overrides!$F$292:$L$531,MATCH($A146&amp;$G146,Overrides!$C$292:$C$531,0),7),""),ROUND(V146*Setup!H$73*VLOOKUP($F146,Setup!$A$52:$C$55,3,FALSE()),0))</f>
        <v>30</v>
      </c>
      <c r="AE146" s="233">
        <f t="shared" si="160"/>
        <v>152</v>
      </c>
      <c r="AF146" s="233">
        <f t="shared" si="161"/>
        <v>68</v>
      </c>
      <c r="AG146" s="233">
        <f t="shared" si="162"/>
        <v>381</v>
      </c>
      <c r="AH146" s="233">
        <f t="shared" si="163"/>
        <v>70</v>
      </c>
      <c r="AI146" s="233">
        <f t="shared" si="164"/>
        <v>637</v>
      </c>
      <c r="AJ146" s="233">
        <f t="shared" si="165"/>
        <v>1084</v>
      </c>
      <c r="AK146" s="233">
        <f t="shared" si="166"/>
        <v>722</v>
      </c>
      <c r="AL146" s="233">
        <f t="shared" si="167"/>
        <v>892</v>
      </c>
      <c r="AM146" s="233">
        <f t="shared" si="168"/>
        <v>3114</v>
      </c>
      <c r="AN146" s="234">
        <f t="shared" si="185"/>
        <v>0</v>
      </c>
      <c r="AO146" s="234">
        <f t="shared" si="186"/>
        <v>615</v>
      </c>
      <c r="AP146" s="234">
        <f t="shared" si="187"/>
        <v>0</v>
      </c>
      <c r="AQ146" s="234">
        <f t="shared" si="188"/>
        <v>315</v>
      </c>
      <c r="AR146" s="234">
        <f t="shared" si="189"/>
        <v>540</v>
      </c>
      <c r="AS146" s="234">
        <f t="shared" si="190"/>
        <v>360</v>
      </c>
      <c r="AT146" s="234">
        <f t="shared" si="191"/>
        <v>450</v>
      </c>
      <c r="AU146" s="234">
        <f t="shared" si="169"/>
        <v>2280</v>
      </c>
      <c r="AV146" s="167" t="str">
        <f>Setup!I17</f>
        <v>Yes</v>
      </c>
      <c r="AW146" s="167" t="str">
        <f>Setup!J17</f>
        <v>No</v>
      </c>
    </row>
    <row r="147" spans="1:49" ht="15" customHeight="1" x14ac:dyDescent="0.3">
      <c r="A147" s="167">
        <f>Setup!A17</f>
        <v>15</v>
      </c>
      <c r="B147" s="230">
        <f>Setup!B17</f>
        <v>46281</v>
      </c>
      <c r="C147" s="167" t="str">
        <f>Setup!C17</f>
        <v>Wednesday</v>
      </c>
      <c r="D147" s="167" t="str">
        <f>Setup!D17</f>
        <v>Corpus Christi FC</v>
      </c>
      <c r="E147" s="231">
        <f>Setup!E17</f>
        <v>0.45833333333333298</v>
      </c>
      <c r="F147" s="167" t="str">
        <f>Setup!F17</f>
        <v>C</v>
      </c>
      <c r="G147" s="167" t="s">
        <v>117</v>
      </c>
      <c r="H147" s="167" t="str">
        <f>Setup!H17</f>
        <v>Yes</v>
      </c>
      <c r="I147" s="232">
        <f>IF(IFERROR(INDEX(Overrides!$F$49:$L$288,MATCH($A147&amp;$G147,Overrides!$C$49:$C$288,0),1),"")&lt;&gt;"",IFERROR(INDEX(Overrides!$F$49:$L$288,MATCH($A147&amp;$G147,Overrides!$C$49:$C$288,0),1),""),IF(IFERROR(INDEX(Overrides!$D$6:$J$45,MATCH($F147&amp;$G147,Overrides!$C$6:$C$45,0),1),"")&lt;&gt;"",IFERROR(INDEX(Overrides!$D$6:$J$45,MATCH($F147&amp;$G147,Overrides!$C$6:$C$45,0),1),""),MROUND(VLOOKUP("P1+",Setup!$A$30:$B$36,2,FALSE())*VLOOKUP($G147,Setup!$A$40:$B$48,2,FALSE())*VLOOKUP($F147,Setup!$A$52:$B$55,2,FALSE()),0.5)))</f>
        <v>15</v>
      </c>
      <c r="J147" s="232">
        <f>IF(IFERROR(INDEX(Overrides!$F$49:$L$288,MATCH($A147&amp;$G147,Overrides!$C$49:$C$288,0),2),"")&lt;&gt;"",IFERROR(INDEX(Overrides!$F$49:$L$288,MATCH($A147&amp;$G147,Overrides!$C$49:$C$288,0),2),""),IF(IFERROR(INDEX(Overrides!$D$6:$J$45,MATCH($F147&amp;$G147,Overrides!$C$6:$C$45,0),2),"")&lt;&gt;"",IFERROR(INDEX(Overrides!$D$6:$J$45,MATCH($F147&amp;$G147,Overrides!$C$6:$C$45,0),2),""),MROUND(VLOOKUP("P1",Setup!$A$30:$B$36,2,FALSE())*VLOOKUP($G147,Setup!$A$40:$B$48,2,FALSE())*VLOOKUP($F147,Setup!$A$52:$B$55,2,FALSE()),0.5)))</f>
        <v>15</v>
      </c>
      <c r="K147" s="232">
        <f>IF(IFERROR(INDEX(Overrides!$F$49:$L$288,MATCH($A147&amp;$G147,Overrides!$C$49:$C$288,0),3),"")&lt;&gt;"",IFERROR(INDEX(Overrides!$F$49:$L$288,MATCH($A147&amp;$G147,Overrides!$C$49:$C$288,0),3),""),IF(IFERROR(INDEX(Overrides!$D$6:$J$45,MATCH($F147&amp;$G147,Overrides!$C$6:$C$45,0),3),"")&lt;&gt;"",IFERROR(INDEX(Overrides!$D$6:$J$45,MATCH($F147&amp;$G147,Overrides!$C$6:$C$45,0),3),""),MROUND(VLOOKUP("P2+",Setup!$A$30:$B$36,2,FALSE())*VLOOKUP($G147,Setup!$A$40:$B$48,2,FALSE())*VLOOKUP($F147,Setup!$A$52:$B$55,2,FALSE()),0.5)))</f>
        <v>15</v>
      </c>
      <c r="L147" s="232">
        <f>IF(IFERROR(INDEX(Overrides!$F$49:$L$288,MATCH($A147&amp;$G147,Overrides!$C$49:$C$288,0),4),"")&lt;&gt;"",IFERROR(INDEX(Overrides!$F$49:$L$288,MATCH($A147&amp;$G147,Overrides!$C$49:$C$288,0),4),""),IF(IFERROR(INDEX(Overrides!$D$6:$J$45,MATCH($F147&amp;$G147,Overrides!$C$6:$C$45,0),4),"")&lt;&gt;"",IFERROR(INDEX(Overrides!$D$6:$J$45,MATCH($F147&amp;$G147,Overrides!$C$6:$C$45,0),4),""),MROUND(VLOOKUP("P2",Setup!$A$30:$B$36,2,FALSE())*VLOOKUP($G147,Setup!$A$40:$B$48,2,FALSE())*VLOOKUP($F147,Setup!$A$52:$B$55,2,FALSE()),0.5)))</f>
        <v>15</v>
      </c>
      <c r="M147" s="232">
        <f>IF(IFERROR(INDEX(Overrides!$F$49:$L$288,MATCH($A147&amp;$G147,Overrides!$C$49:$C$288,0),5),"")&lt;&gt;"",IFERROR(INDEX(Overrides!$F$49:$L$288,MATCH($A147&amp;$G147,Overrides!$C$49:$C$288,0),5),""),IF(IFERROR(INDEX(Overrides!$D$6:$J$45,MATCH($F147&amp;$G147,Overrides!$C$6:$C$45,0),5),"")&lt;&gt;"",IFERROR(INDEX(Overrides!$D$6:$J$45,MATCH($F147&amp;$G147,Overrides!$C$6:$C$45,0),5),""),MROUND(VLOOKUP("P3",Setup!$A$30:$B$36,2,FALSE())*VLOOKUP($G147,Setup!$A$40:$B$48,2,FALSE())*VLOOKUP($F147,Setup!$A$52:$B$55,2,FALSE()),0.5)))</f>
        <v>15</v>
      </c>
      <c r="N147" s="232">
        <f>IF(IFERROR(INDEX(Overrides!$F$49:$L$288,MATCH($A147&amp;$G147,Overrides!$C$49:$C$288,0),6),"")&lt;&gt;"",IFERROR(INDEX(Overrides!$F$49:$L$288,MATCH($A147&amp;$G147,Overrides!$C$49:$C$288,0),6),""),IF(IFERROR(INDEX(Overrides!$D$6:$J$45,MATCH($F147&amp;$G147,Overrides!$C$6:$C$45,0),6),"")&lt;&gt;"",IFERROR(INDEX(Overrides!$D$6:$J$45,MATCH($F147&amp;$G147,Overrides!$C$6:$C$45,0),6),""),MROUND(VLOOKUP("P4",Setup!$A$30:$B$36,2,FALSE())*VLOOKUP($G147,Setup!$A$40:$B$48,2,FALSE())*VLOOKUP($F147,Setup!$A$52:$B$55,2,FALSE()),0.5)))</f>
        <v>15</v>
      </c>
      <c r="O147" s="232">
        <f>IF(IFERROR(INDEX(Overrides!$F$49:$L$288,MATCH($A147&amp;$G147,Overrides!$C$49:$C$288,0),7),"")&lt;&gt;"",IFERROR(INDEX(Overrides!$F$49:$L$288,MATCH($A147&amp;$G147,Overrides!$C$49:$C$288,0),7),""),IF(IFERROR(INDEX(Overrides!$D$6:$J$45,MATCH($F147&amp;$G147,Overrides!$C$6:$C$45,0),7),"")&lt;&gt;"",IFERROR(INDEX(Overrides!$D$6:$J$45,MATCH($F147&amp;$G147,Overrides!$C$6:$C$45,0),7),""),MROUND(VLOOKUP("P5",Setup!$A$30:$B$36,2,FALSE())*VLOOKUP($G147,Setup!$A$40:$B$48,2,FALSE())*VLOOKUP($F147,Setup!$A$52:$B$55,2,FALSE()),0.5)))</f>
        <v>15</v>
      </c>
      <c r="P147" s="233">
        <f>SUMIFS(Inventory!$F$2:$F$38,Inventory!$I$2:$I$38,"P1+",Inventory!$E$2:$E$38,"&lt;&gt;West")+IF(UPPER($H147)="YES",SUMIFS(Inventory!$F$2:$F$38,Inventory!$I$2:$I$38,"P1+",Inventory!$E$2:$E$38,"West"),0)</f>
        <v>68</v>
      </c>
      <c r="Q147" s="233">
        <f>SUMIFS(Inventory!$F$2:$F$38,Inventory!$I$2:$I$38,"P1",Inventory!$E$2:$E$38,"&lt;&gt;West")+IF(UPPER($H147)="YES",SUMIFS(Inventory!$F$2:$F$38,Inventory!$I$2:$I$38,"P1",Inventory!$E$2:$E$38,"West"),0)</f>
        <v>422</v>
      </c>
      <c r="R147" s="233">
        <f>SUMIFS(Inventory!$F$2:$F$38,Inventory!$I$2:$I$38,"P2+",Inventory!$E$2:$E$38,"&lt;&gt;West")+IF(UPPER($H147)="YES",SUMIFS(Inventory!$F$2:$F$38,Inventory!$I$2:$I$38,"P2+",Inventory!$E$2:$E$38,"West"),0)</f>
        <v>70</v>
      </c>
      <c r="S147" s="233">
        <f>SUMIFS(Inventory!$F$2:$F$38,Inventory!$I$2:$I$38,"P2",Inventory!$E$2:$E$38,"&lt;&gt;West")+IF(UPPER($H147)="YES",SUMIFS(Inventory!$F$2:$F$38,Inventory!$I$2:$I$38,"P2",Inventory!$E$2:$E$38,"West"),0)</f>
        <v>658</v>
      </c>
      <c r="T147" s="233">
        <f>SUMIFS(Inventory!$F$2:$F$38,Inventory!$I$2:$I$38,"P3",Inventory!$E$2:$E$38,"&lt;&gt;West")+IF(UPPER($H147)="YES",SUMIFS(Inventory!$F$2:$F$38,Inventory!$I$2:$I$38,"P3",Inventory!$E$2:$E$38,"West"),0)</f>
        <v>1120</v>
      </c>
      <c r="U147" s="233">
        <f>SUMIFS(Inventory!$F$2:$F$38,Inventory!$I$2:$I$38,"P4",Inventory!$E$2:$E$38,"&lt;&gt;West")+IF(UPPER($H147)="YES",SUMIFS(Inventory!$F$2:$F$38,Inventory!$I$2:$I$38,"P4",Inventory!$E$2:$E$38,"West"),0)</f>
        <v>746</v>
      </c>
      <c r="V147" s="233">
        <f>SUMIFS(Inventory!$F$2:$F$38,Inventory!$I$2:$I$38,"P5",Inventory!$E$2:$E$38,"&lt;&gt;West")+IF(UPPER($H147)="YES",SUMIFS(Inventory!$F$2:$F$38,Inventory!$I$2:$I$38,"P5",Inventory!$E$2:$E$38,"West"),0)</f>
        <v>922</v>
      </c>
      <c r="W147" s="233">
        <f t="shared" si="184"/>
        <v>4006</v>
      </c>
      <c r="X147" s="233">
        <f>IF(IFERROR(INDEX(Overrides!$F$292:$L$531,MATCH($A147&amp;$G147,Overrides!$C$292:$C$531,0),1),"")&lt;&gt;"",IFERROR(INDEX(Overrides!$F$292:$L$531,MATCH($A147&amp;$G147,Overrides!$C$292:$C$531,0),1),""),ROUND(P147*Setup!B$74*VLOOKUP($F147,Setup!$A$52:$C$55,3,FALSE()),0))</f>
        <v>0</v>
      </c>
      <c r="Y147" s="233">
        <f>IF(IFERROR(INDEX(Overrides!$F$292:$L$531,MATCH($A147&amp;$G147,Overrides!$C$292:$C$531,0),2),"")&lt;&gt;"",IFERROR(INDEX(Overrides!$F$292:$L$531,MATCH($A147&amp;$G147,Overrides!$C$292:$C$531,0),2),""),ROUND(Q147*Setup!C$74*VLOOKUP($F147,Setup!$A$52:$C$55,3,FALSE()),0))</f>
        <v>0</v>
      </c>
      <c r="Z147" s="233">
        <f>IF(IFERROR(INDEX(Overrides!$F$292:$L$531,MATCH($A147&amp;$G147,Overrides!$C$292:$C$531,0),3),"")&lt;&gt;"",IFERROR(INDEX(Overrides!$F$292:$L$531,MATCH($A147&amp;$G147,Overrides!$C$292:$C$531,0),3),""),ROUND(R147*Setup!D$74*VLOOKUP($F147,Setup!$A$52:$C$55,3,FALSE()),0))</f>
        <v>0</v>
      </c>
      <c r="AA147" s="233">
        <f>IF(IFERROR(INDEX(Overrides!$F$292:$L$531,MATCH($A147&amp;$G147,Overrides!$C$292:$C$531,0),4),"")&lt;&gt;"",IFERROR(INDEX(Overrides!$F$292:$L$531,MATCH($A147&amp;$G147,Overrides!$C$292:$C$531,0),4),""),ROUND(S147*Setup!E$74*VLOOKUP($F147,Setup!$A$52:$C$55,3,FALSE()),0))</f>
        <v>0</v>
      </c>
      <c r="AB147" s="233">
        <f>IF(IFERROR(INDEX(Overrides!$F$292:$L$531,MATCH($A147&amp;$G147,Overrides!$C$292:$C$531,0),5),"")&lt;&gt;"",IFERROR(INDEX(Overrides!$F$292:$L$531,MATCH($A147&amp;$G147,Overrides!$C$292:$C$531,0),5),""),ROUND(T147*Setup!F$74*VLOOKUP($F147,Setup!$A$52:$C$55,3,FALSE()),0))</f>
        <v>0</v>
      </c>
      <c r="AC147" s="233">
        <f>IF(IFERROR(INDEX(Overrides!$F$292:$L$531,MATCH($A147&amp;$G147,Overrides!$C$292:$C$531,0),6),"")&lt;&gt;"",IFERROR(INDEX(Overrides!$F$292:$L$531,MATCH($A147&amp;$G147,Overrides!$C$292:$C$531,0),6),""),ROUND(U147*Setup!G$74*VLOOKUP($F147,Setup!$A$52:$C$55,3,FALSE()),0))</f>
        <v>0</v>
      </c>
      <c r="AD147" s="233">
        <f>IF(IFERROR(INDEX(Overrides!$F$292:$L$531,MATCH($A147&amp;$G147,Overrides!$C$292:$C$531,0),7),"")&lt;&gt;"",IFERROR(INDEX(Overrides!$F$292:$L$531,MATCH($A147&amp;$G147,Overrides!$C$292:$C$531,0),7),""),ROUND(V147*Setup!H$74*VLOOKUP($F147,Setup!$A$52:$C$55,3,FALSE()),0))</f>
        <v>0</v>
      </c>
      <c r="AE147" s="233">
        <f t="shared" si="160"/>
        <v>0</v>
      </c>
      <c r="AF147" s="233">
        <f t="shared" si="161"/>
        <v>68</v>
      </c>
      <c r="AG147" s="233">
        <f t="shared" si="162"/>
        <v>422</v>
      </c>
      <c r="AH147" s="233">
        <f t="shared" si="163"/>
        <v>70</v>
      </c>
      <c r="AI147" s="233">
        <f t="shared" si="164"/>
        <v>658</v>
      </c>
      <c r="AJ147" s="233">
        <f t="shared" si="165"/>
        <v>1120</v>
      </c>
      <c r="AK147" s="233">
        <f t="shared" si="166"/>
        <v>746</v>
      </c>
      <c r="AL147" s="233">
        <f t="shared" si="167"/>
        <v>922</v>
      </c>
      <c r="AM147" s="233">
        <f t="shared" si="168"/>
        <v>3084</v>
      </c>
      <c r="AN147" s="234">
        <f t="shared" si="185"/>
        <v>0</v>
      </c>
      <c r="AO147" s="234">
        <f t="shared" si="186"/>
        <v>0</v>
      </c>
      <c r="AP147" s="234">
        <f t="shared" si="187"/>
        <v>0</v>
      </c>
      <c r="AQ147" s="234">
        <f t="shared" si="188"/>
        <v>0</v>
      </c>
      <c r="AR147" s="234">
        <f t="shared" si="189"/>
        <v>0</v>
      </c>
      <c r="AS147" s="234">
        <f t="shared" si="190"/>
        <v>0</v>
      </c>
      <c r="AT147" s="234">
        <f t="shared" si="191"/>
        <v>0</v>
      </c>
      <c r="AU147" s="234">
        <f t="shared" si="169"/>
        <v>0</v>
      </c>
      <c r="AV147" s="167" t="str">
        <f>Setup!I17</f>
        <v>Yes</v>
      </c>
      <c r="AW147" s="167" t="str">
        <f>Setup!J17</f>
        <v>No</v>
      </c>
    </row>
    <row r="148" spans="1:49" ht="15" customHeight="1" x14ac:dyDescent="0.3">
      <c r="A148" s="167">
        <f>Setup!A17</f>
        <v>15</v>
      </c>
      <c r="B148" s="230">
        <f>Setup!B17</f>
        <v>46281</v>
      </c>
      <c r="C148" s="167" t="str">
        <f>Setup!C17</f>
        <v>Wednesday</v>
      </c>
      <c r="D148" s="167" t="str">
        <f>Setup!D17</f>
        <v>Corpus Christi FC</v>
      </c>
      <c r="E148" s="231">
        <f>Setup!E17</f>
        <v>0.45833333333333298</v>
      </c>
      <c r="F148" s="167" t="str">
        <f>Setup!F17</f>
        <v>C</v>
      </c>
      <c r="G148" s="167" t="s">
        <v>119</v>
      </c>
      <c r="H148" s="167" t="str">
        <f>Setup!H17</f>
        <v>Yes</v>
      </c>
      <c r="I148" s="232">
        <f>IF(IFERROR(INDEX(Overrides!$F$49:$L$288,MATCH($A148&amp;$G148,Overrides!$C$49:$C$288,0),1),"")&lt;&gt;"",IFERROR(INDEX(Overrides!$F$49:$L$288,MATCH($A148&amp;$G148,Overrides!$C$49:$C$288,0),1),""),IF(IFERROR(INDEX(Overrides!$D$6:$J$45,MATCH($F148&amp;$G148,Overrides!$C$6:$C$45,0),1),"")&lt;&gt;"",IFERROR(INDEX(Overrides!$D$6:$J$45,MATCH($F148&amp;$G148,Overrides!$C$6:$C$45,0),1),""),MROUND(VLOOKUP("P1+",Setup!$A$30:$B$36,2,FALSE())*VLOOKUP($G148,Setup!$A$40:$B$48,2,FALSE())*VLOOKUP($F148,Setup!$A$52:$B$55,2,FALSE()),0.5)))</f>
        <v>15</v>
      </c>
      <c r="J148" s="232">
        <f>IF(IFERROR(INDEX(Overrides!$F$49:$L$288,MATCH($A148&amp;$G148,Overrides!$C$49:$C$288,0),2),"")&lt;&gt;"",IFERROR(INDEX(Overrides!$F$49:$L$288,MATCH($A148&amp;$G148,Overrides!$C$49:$C$288,0),2),""),IF(IFERROR(INDEX(Overrides!$D$6:$J$45,MATCH($F148&amp;$G148,Overrides!$C$6:$C$45,0),2),"")&lt;&gt;"",IFERROR(INDEX(Overrides!$D$6:$J$45,MATCH($F148&amp;$G148,Overrides!$C$6:$C$45,0),2),""),MROUND(VLOOKUP("P1",Setup!$A$30:$B$36,2,FALSE())*VLOOKUP($G148,Setup!$A$40:$B$48,2,FALSE())*VLOOKUP($F148,Setup!$A$52:$B$55,2,FALSE()),0.5)))</f>
        <v>15</v>
      </c>
      <c r="K148" s="232">
        <f>IF(IFERROR(INDEX(Overrides!$F$49:$L$288,MATCH($A148&amp;$G148,Overrides!$C$49:$C$288,0),3),"")&lt;&gt;"",IFERROR(INDEX(Overrides!$F$49:$L$288,MATCH($A148&amp;$G148,Overrides!$C$49:$C$288,0),3),""),IF(IFERROR(INDEX(Overrides!$D$6:$J$45,MATCH($F148&amp;$G148,Overrides!$C$6:$C$45,0),3),"")&lt;&gt;"",IFERROR(INDEX(Overrides!$D$6:$J$45,MATCH($F148&amp;$G148,Overrides!$C$6:$C$45,0),3),""),MROUND(VLOOKUP("P2+",Setup!$A$30:$B$36,2,FALSE())*VLOOKUP($G148,Setup!$A$40:$B$48,2,FALSE())*VLOOKUP($F148,Setup!$A$52:$B$55,2,FALSE()),0.5)))</f>
        <v>15</v>
      </c>
      <c r="L148" s="232">
        <f>IF(IFERROR(INDEX(Overrides!$F$49:$L$288,MATCH($A148&amp;$G148,Overrides!$C$49:$C$288,0),4),"")&lt;&gt;"",IFERROR(INDEX(Overrides!$F$49:$L$288,MATCH($A148&amp;$G148,Overrides!$C$49:$C$288,0),4),""),IF(IFERROR(INDEX(Overrides!$D$6:$J$45,MATCH($F148&amp;$G148,Overrides!$C$6:$C$45,0),4),"")&lt;&gt;"",IFERROR(INDEX(Overrides!$D$6:$J$45,MATCH($F148&amp;$G148,Overrides!$C$6:$C$45,0),4),""),MROUND(VLOOKUP("P2",Setup!$A$30:$B$36,2,FALSE())*VLOOKUP($G148,Setup!$A$40:$B$48,2,FALSE())*VLOOKUP($F148,Setup!$A$52:$B$55,2,FALSE()),0.5)))</f>
        <v>15</v>
      </c>
      <c r="M148" s="232">
        <f>IF(IFERROR(INDEX(Overrides!$F$49:$L$288,MATCH($A148&amp;$G148,Overrides!$C$49:$C$288,0),5),"")&lt;&gt;"",IFERROR(INDEX(Overrides!$F$49:$L$288,MATCH($A148&amp;$G148,Overrides!$C$49:$C$288,0),5),""),IF(IFERROR(INDEX(Overrides!$D$6:$J$45,MATCH($F148&amp;$G148,Overrides!$C$6:$C$45,0),5),"")&lt;&gt;"",IFERROR(INDEX(Overrides!$D$6:$J$45,MATCH($F148&amp;$G148,Overrides!$C$6:$C$45,0),5),""),MROUND(VLOOKUP("P3",Setup!$A$30:$B$36,2,FALSE())*VLOOKUP($G148,Setup!$A$40:$B$48,2,FALSE())*VLOOKUP($F148,Setup!$A$52:$B$55,2,FALSE()),0.5)))</f>
        <v>15</v>
      </c>
      <c r="N148" s="232">
        <f>IF(IFERROR(INDEX(Overrides!$F$49:$L$288,MATCH($A148&amp;$G148,Overrides!$C$49:$C$288,0),6),"")&lt;&gt;"",IFERROR(INDEX(Overrides!$F$49:$L$288,MATCH($A148&amp;$G148,Overrides!$C$49:$C$288,0),6),""),IF(IFERROR(INDEX(Overrides!$D$6:$J$45,MATCH($F148&amp;$G148,Overrides!$C$6:$C$45,0),6),"")&lt;&gt;"",IFERROR(INDEX(Overrides!$D$6:$J$45,MATCH($F148&amp;$G148,Overrides!$C$6:$C$45,0),6),""),MROUND(VLOOKUP("P4",Setup!$A$30:$B$36,2,FALSE())*VLOOKUP($G148,Setup!$A$40:$B$48,2,FALSE())*VLOOKUP($F148,Setup!$A$52:$B$55,2,FALSE()),0.5)))</f>
        <v>15</v>
      </c>
      <c r="O148" s="232">
        <f>IF(IFERROR(INDEX(Overrides!$F$49:$L$288,MATCH($A148&amp;$G148,Overrides!$C$49:$C$288,0),7),"")&lt;&gt;"",IFERROR(INDEX(Overrides!$F$49:$L$288,MATCH($A148&amp;$G148,Overrides!$C$49:$C$288,0),7),""),IF(IFERROR(INDEX(Overrides!$D$6:$J$45,MATCH($F148&amp;$G148,Overrides!$C$6:$C$45,0),7),"")&lt;&gt;"",IFERROR(INDEX(Overrides!$D$6:$J$45,MATCH($F148&amp;$G148,Overrides!$C$6:$C$45,0),7),""),MROUND(VLOOKUP("P5",Setup!$A$30:$B$36,2,FALSE())*VLOOKUP($G148,Setup!$A$40:$B$48,2,FALSE())*VLOOKUP($F148,Setup!$A$52:$B$55,2,FALSE()),0.5)))</f>
        <v>15</v>
      </c>
      <c r="P148" s="233">
        <f>SUMIFS(Inventory!$F$2:$F$38,Inventory!$I$2:$I$38,"P1+",Inventory!$E$2:$E$38,"&lt;&gt;West")+IF(UPPER($H148)="YES",SUMIFS(Inventory!$F$2:$F$38,Inventory!$I$2:$I$38,"P1+",Inventory!$E$2:$E$38,"West"),0)</f>
        <v>68</v>
      </c>
      <c r="Q148" s="233">
        <f>SUMIFS(Inventory!$F$2:$F$38,Inventory!$I$2:$I$38,"P1",Inventory!$E$2:$E$38,"&lt;&gt;West")+IF(UPPER($H148)="YES",SUMIFS(Inventory!$F$2:$F$38,Inventory!$I$2:$I$38,"P1",Inventory!$E$2:$E$38,"West"),0)</f>
        <v>422</v>
      </c>
      <c r="R148" s="233">
        <f>SUMIFS(Inventory!$F$2:$F$38,Inventory!$I$2:$I$38,"P2+",Inventory!$E$2:$E$38,"&lt;&gt;West")+IF(UPPER($H148)="YES",SUMIFS(Inventory!$F$2:$F$38,Inventory!$I$2:$I$38,"P2+",Inventory!$E$2:$E$38,"West"),0)</f>
        <v>70</v>
      </c>
      <c r="S148" s="233">
        <f>SUMIFS(Inventory!$F$2:$F$38,Inventory!$I$2:$I$38,"P2",Inventory!$E$2:$E$38,"&lt;&gt;West")+IF(UPPER($H148)="YES",SUMIFS(Inventory!$F$2:$F$38,Inventory!$I$2:$I$38,"P2",Inventory!$E$2:$E$38,"West"),0)</f>
        <v>658</v>
      </c>
      <c r="T148" s="233">
        <f>SUMIFS(Inventory!$F$2:$F$38,Inventory!$I$2:$I$38,"P3",Inventory!$E$2:$E$38,"&lt;&gt;West")+IF(UPPER($H148)="YES",SUMIFS(Inventory!$F$2:$F$38,Inventory!$I$2:$I$38,"P3",Inventory!$E$2:$E$38,"West"),0)</f>
        <v>1120</v>
      </c>
      <c r="U148" s="233">
        <f>SUMIFS(Inventory!$F$2:$F$38,Inventory!$I$2:$I$38,"P4",Inventory!$E$2:$E$38,"&lt;&gt;West")+IF(UPPER($H148)="YES",SUMIFS(Inventory!$F$2:$F$38,Inventory!$I$2:$I$38,"P4",Inventory!$E$2:$E$38,"West"),0)</f>
        <v>746</v>
      </c>
      <c r="V148" s="233">
        <f>SUMIFS(Inventory!$F$2:$F$38,Inventory!$I$2:$I$38,"P5",Inventory!$E$2:$E$38,"&lt;&gt;West")+IF(UPPER($H148)="YES",SUMIFS(Inventory!$F$2:$F$38,Inventory!$I$2:$I$38,"P5",Inventory!$E$2:$E$38,"West"),0)</f>
        <v>922</v>
      </c>
      <c r="W148" s="233">
        <f t="shared" si="184"/>
        <v>4006</v>
      </c>
      <c r="X148" s="233">
        <f>IF(IFERROR(INDEX(Overrides!$F$292:$L$531,MATCH($A148&amp;$G148,Overrides!$C$292:$C$531,0),1),"")&lt;&gt;"",IFERROR(INDEX(Overrides!$F$292:$L$531,MATCH($A148&amp;$G148,Overrides!$C$292:$C$531,0),1),""),ROUND(P148*Setup!B$75*VLOOKUP($F148,Setup!$A$52:$C$55,3,FALSE()),0))</f>
        <v>0</v>
      </c>
      <c r="Y148" s="233">
        <f>IF(IFERROR(INDEX(Overrides!$F$292:$L$531,MATCH($A148&amp;$G148,Overrides!$C$292:$C$531,0),2),"")&lt;&gt;"",IFERROR(INDEX(Overrides!$F$292:$L$531,MATCH($A148&amp;$G148,Overrides!$C$292:$C$531,0),2),""),ROUND(Q148*Setup!C$75*VLOOKUP($F148,Setup!$A$52:$C$55,3,FALSE()),0))</f>
        <v>0</v>
      </c>
      <c r="Z148" s="233">
        <f>IF(IFERROR(INDEX(Overrides!$F$292:$L$531,MATCH($A148&amp;$G148,Overrides!$C$292:$C$531,0),3),"")&lt;&gt;"",IFERROR(INDEX(Overrides!$F$292:$L$531,MATCH($A148&amp;$G148,Overrides!$C$292:$C$531,0),3),""),ROUND(R148*Setup!D$75*VLOOKUP($F148,Setup!$A$52:$C$55,3,FALSE()),0))</f>
        <v>0</v>
      </c>
      <c r="AA148" s="233">
        <f>IF(IFERROR(INDEX(Overrides!$F$292:$L$531,MATCH($A148&amp;$G148,Overrides!$C$292:$C$531,0),4),"")&lt;&gt;"",IFERROR(INDEX(Overrides!$F$292:$L$531,MATCH($A148&amp;$G148,Overrides!$C$292:$C$531,0),4),""),ROUND(S148*Setup!E$75*VLOOKUP($F148,Setup!$A$52:$C$55,3,FALSE()),0))</f>
        <v>0</v>
      </c>
      <c r="AB148" s="233">
        <f>IF(IFERROR(INDEX(Overrides!$F$292:$L$531,MATCH($A148&amp;$G148,Overrides!$C$292:$C$531,0),5),"")&lt;&gt;"",IFERROR(INDEX(Overrides!$F$292:$L$531,MATCH($A148&amp;$G148,Overrides!$C$292:$C$531,0),5),""),ROUND(T148*Setup!F$75*VLOOKUP($F148,Setup!$A$52:$C$55,3,FALSE()),0))</f>
        <v>0</v>
      </c>
      <c r="AC148" s="233">
        <f>IF(IFERROR(INDEX(Overrides!$F$292:$L$531,MATCH($A148&amp;$G148,Overrides!$C$292:$C$531,0),6),"")&lt;&gt;"",IFERROR(INDEX(Overrides!$F$292:$L$531,MATCH($A148&amp;$G148,Overrides!$C$292:$C$531,0),6),""),ROUND(U148*Setup!G$75*VLOOKUP($F148,Setup!$A$52:$C$55,3,FALSE()),0))</f>
        <v>0</v>
      </c>
      <c r="AD148" s="233">
        <f>IF(IFERROR(INDEX(Overrides!$F$292:$L$531,MATCH($A148&amp;$G148,Overrides!$C$292:$C$531,0),7),"")&lt;&gt;"",IFERROR(INDEX(Overrides!$F$292:$L$531,MATCH($A148&amp;$G148,Overrides!$C$292:$C$531,0),7),""),ROUND(V148*Setup!H$75*VLOOKUP($F148,Setup!$A$52:$C$55,3,FALSE()),0))</f>
        <v>0</v>
      </c>
      <c r="AE148" s="233">
        <f t="shared" si="160"/>
        <v>0</v>
      </c>
      <c r="AF148" s="233">
        <f t="shared" si="161"/>
        <v>68</v>
      </c>
      <c r="AG148" s="233">
        <f t="shared" si="162"/>
        <v>422</v>
      </c>
      <c r="AH148" s="233">
        <f t="shared" si="163"/>
        <v>70</v>
      </c>
      <c r="AI148" s="233">
        <f t="shared" si="164"/>
        <v>658</v>
      </c>
      <c r="AJ148" s="233">
        <f t="shared" si="165"/>
        <v>1120</v>
      </c>
      <c r="AK148" s="233">
        <f t="shared" si="166"/>
        <v>746</v>
      </c>
      <c r="AL148" s="233">
        <f t="shared" si="167"/>
        <v>922</v>
      </c>
      <c r="AM148" s="233">
        <f t="shared" si="168"/>
        <v>3084</v>
      </c>
      <c r="AN148" s="234">
        <f t="shared" si="185"/>
        <v>0</v>
      </c>
      <c r="AO148" s="234">
        <f t="shared" si="186"/>
        <v>0</v>
      </c>
      <c r="AP148" s="234">
        <f t="shared" si="187"/>
        <v>0</v>
      </c>
      <c r="AQ148" s="234">
        <f t="shared" si="188"/>
        <v>0</v>
      </c>
      <c r="AR148" s="234">
        <f t="shared" si="189"/>
        <v>0</v>
      </c>
      <c r="AS148" s="234">
        <f t="shared" si="190"/>
        <v>0</v>
      </c>
      <c r="AT148" s="234">
        <f t="shared" si="191"/>
        <v>0</v>
      </c>
      <c r="AU148" s="234">
        <f t="shared" si="169"/>
        <v>0</v>
      </c>
      <c r="AV148" s="167" t="str">
        <f>Setup!I17</f>
        <v>Yes</v>
      </c>
      <c r="AW148" s="167" t="str">
        <f>Setup!J17</f>
        <v>No</v>
      </c>
    </row>
    <row r="149" spans="1:49" ht="15" customHeight="1" x14ac:dyDescent="0.3">
      <c r="A149" s="167">
        <f>Setup!A17</f>
        <v>15</v>
      </c>
      <c r="B149" s="230">
        <f>Setup!B17</f>
        <v>46281</v>
      </c>
      <c r="C149" s="167" t="str">
        <f>Setup!C17</f>
        <v>Wednesday</v>
      </c>
      <c r="D149" s="167" t="str">
        <f>Setup!D17</f>
        <v>Corpus Christi FC</v>
      </c>
      <c r="E149" s="231">
        <f>Setup!E17</f>
        <v>0.45833333333333298</v>
      </c>
      <c r="F149" s="167" t="str">
        <f>Setup!F17</f>
        <v>C</v>
      </c>
      <c r="G149" s="167" t="s">
        <v>121</v>
      </c>
      <c r="H149" s="167" t="str">
        <f>Setup!H17</f>
        <v>Yes</v>
      </c>
      <c r="I149" s="232">
        <f>IF(IFERROR(INDEX(Overrides!$F$49:$L$288,MATCH($A149&amp;$G149,Overrides!$C$49:$C$288,0),1),"")&lt;&gt;"",IFERROR(INDEX(Overrides!$F$49:$L$288,MATCH($A149&amp;$G149,Overrides!$C$49:$C$288,0),1),""),IF(IFERROR(INDEX(Overrides!$D$6:$J$45,MATCH($F149&amp;$G149,Overrides!$C$6:$C$45,0),1),"")&lt;&gt;"",IFERROR(INDEX(Overrides!$D$6:$J$45,MATCH($F149&amp;$G149,Overrides!$C$6:$C$45,0),1),""),MROUND(VLOOKUP("P1+",Setup!$A$30:$B$36,2,FALSE())*VLOOKUP($G149,Setup!$A$40:$B$48,2,FALSE())*VLOOKUP($F149,Setup!$A$52:$B$55,2,FALSE()),0.5)))</f>
        <v>15</v>
      </c>
      <c r="J149" s="232">
        <f>IF(IFERROR(INDEX(Overrides!$F$49:$L$288,MATCH($A149&amp;$G149,Overrides!$C$49:$C$288,0),2),"")&lt;&gt;"",IFERROR(INDEX(Overrides!$F$49:$L$288,MATCH($A149&amp;$G149,Overrides!$C$49:$C$288,0),2),""),IF(IFERROR(INDEX(Overrides!$D$6:$J$45,MATCH($F149&amp;$G149,Overrides!$C$6:$C$45,0),2),"")&lt;&gt;"",IFERROR(INDEX(Overrides!$D$6:$J$45,MATCH($F149&amp;$G149,Overrides!$C$6:$C$45,0),2),""),MROUND(VLOOKUP("P1",Setup!$A$30:$B$36,2,FALSE())*VLOOKUP($G149,Setup!$A$40:$B$48,2,FALSE())*VLOOKUP($F149,Setup!$A$52:$B$55,2,FALSE()),0.5)))</f>
        <v>15</v>
      </c>
      <c r="K149" s="232">
        <f>IF(IFERROR(INDEX(Overrides!$F$49:$L$288,MATCH($A149&amp;$G149,Overrides!$C$49:$C$288,0),3),"")&lt;&gt;"",IFERROR(INDEX(Overrides!$F$49:$L$288,MATCH($A149&amp;$G149,Overrides!$C$49:$C$288,0),3),""),IF(IFERROR(INDEX(Overrides!$D$6:$J$45,MATCH($F149&amp;$G149,Overrides!$C$6:$C$45,0),3),"")&lt;&gt;"",IFERROR(INDEX(Overrides!$D$6:$J$45,MATCH($F149&amp;$G149,Overrides!$C$6:$C$45,0),3),""),MROUND(VLOOKUP("P2+",Setup!$A$30:$B$36,2,FALSE())*VLOOKUP($G149,Setup!$A$40:$B$48,2,FALSE())*VLOOKUP($F149,Setup!$A$52:$B$55,2,FALSE()),0.5)))</f>
        <v>15</v>
      </c>
      <c r="L149" s="232">
        <f>IF(IFERROR(INDEX(Overrides!$F$49:$L$288,MATCH($A149&amp;$G149,Overrides!$C$49:$C$288,0),4),"")&lt;&gt;"",IFERROR(INDEX(Overrides!$F$49:$L$288,MATCH($A149&amp;$G149,Overrides!$C$49:$C$288,0),4),""),IF(IFERROR(INDEX(Overrides!$D$6:$J$45,MATCH($F149&amp;$G149,Overrides!$C$6:$C$45,0),4),"")&lt;&gt;"",IFERROR(INDEX(Overrides!$D$6:$J$45,MATCH($F149&amp;$G149,Overrides!$C$6:$C$45,0),4),""),MROUND(VLOOKUP("P2",Setup!$A$30:$B$36,2,FALSE())*VLOOKUP($G149,Setup!$A$40:$B$48,2,FALSE())*VLOOKUP($F149,Setup!$A$52:$B$55,2,FALSE()),0.5)))</f>
        <v>15</v>
      </c>
      <c r="M149" s="232">
        <f>IF(IFERROR(INDEX(Overrides!$F$49:$L$288,MATCH($A149&amp;$G149,Overrides!$C$49:$C$288,0),5),"")&lt;&gt;"",IFERROR(INDEX(Overrides!$F$49:$L$288,MATCH($A149&amp;$G149,Overrides!$C$49:$C$288,0),5),""),IF(IFERROR(INDEX(Overrides!$D$6:$J$45,MATCH($F149&amp;$G149,Overrides!$C$6:$C$45,0),5),"")&lt;&gt;"",IFERROR(INDEX(Overrides!$D$6:$J$45,MATCH($F149&amp;$G149,Overrides!$C$6:$C$45,0),5),""),MROUND(VLOOKUP("P3",Setup!$A$30:$B$36,2,FALSE())*VLOOKUP($G149,Setup!$A$40:$B$48,2,FALSE())*VLOOKUP($F149,Setup!$A$52:$B$55,2,FALSE()),0.5)))</f>
        <v>15</v>
      </c>
      <c r="N149" s="232">
        <f>IF(IFERROR(INDEX(Overrides!$F$49:$L$288,MATCH($A149&amp;$G149,Overrides!$C$49:$C$288,0),6),"")&lt;&gt;"",IFERROR(INDEX(Overrides!$F$49:$L$288,MATCH($A149&amp;$G149,Overrides!$C$49:$C$288,0),6),""),IF(IFERROR(INDEX(Overrides!$D$6:$J$45,MATCH($F149&amp;$G149,Overrides!$C$6:$C$45,0),6),"")&lt;&gt;"",IFERROR(INDEX(Overrides!$D$6:$J$45,MATCH($F149&amp;$G149,Overrides!$C$6:$C$45,0),6),""),MROUND(VLOOKUP("P4",Setup!$A$30:$B$36,2,FALSE())*VLOOKUP($G149,Setup!$A$40:$B$48,2,FALSE())*VLOOKUP($F149,Setup!$A$52:$B$55,2,FALSE()),0.5)))</f>
        <v>15</v>
      </c>
      <c r="O149" s="232">
        <f>IF(IFERROR(INDEX(Overrides!$F$49:$L$288,MATCH($A149&amp;$G149,Overrides!$C$49:$C$288,0),7),"")&lt;&gt;"",IFERROR(INDEX(Overrides!$F$49:$L$288,MATCH($A149&amp;$G149,Overrides!$C$49:$C$288,0),7),""),IF(IFERROR(INDEX(Overrides!$D$6:$J$45,MATCH($F149&amp;$G149,Overrides!$C$6:$C$45,0),7),"")&lt;&gt;"",IFERROR(INDEX(Overrides!$D$6:$J$45,MATCH($F149&amp;$G149,Overrides!$C$6:$C$45,0),7),""),MROUND(VLOOKUP("P5",Setup!$A$30:$B$36,2,FALSE())*VLOOKUP($G149,Setup!$A$40:$B$48,2,FALSE())*VLOOKUP($F149,Setup!$A$52:$B$55,2,FALSE()),0.5)))</f>
        <v>15</v>
      </c>
      <c r="P149" s="233">
        <f>SUMIFS(Inventory!$F$2:$F$38,Inventory!$I$2:$I$38,"P1+",Inventory!$E$2:$E$38,"&lt;&gt;West")+IF(UPPER($H149)="YES",SUMIFS(Inventory!$F$2:$F$38,Inventory!$I$2:$I$38,"P1+",Inventory!$E$2:$E$38,"West"),0)</f>
        <v>68</v>
      </c>
      <c r="Q149" s="233">
        <f>SUMIFS(Inventory!$F$2:$F$38,Inventory!$I$2:$I$38,"P1",Inventory!$E$2:$E$38,"&lt;&gt;West")+IF(UPPER($H149)="YES",SUMIFS(Inventory!$F$2:$F$38,Inventory!$I$2:$I$38,"P1",Inventory!$E$2:$E$38,"West"),0)</f>
        <v>422</v>
      </c>
      <c r="R149" s="233">
        <f>SUMIFS(Inventory!$F$2:$F$38,Inventory!$I$2:$I$38,"P2+",Inventory!$E$2:$E$38,"&lt;&gt;West")+IF(UPPER($H149)="YES",SUMIFS(Inventory!$F$2:$F$38,Inventory!$I$2:$I$38,"P2+",Inventory!$E$2:$E$38,"West"),0)</f>
        <v>70</v>
      </c>
      <c r="S149" s="233">
        <f>SUMIFS(Inventory!$F$2:$F$38,Inventory!$I$2:$I$38,"P2",Inventory!$E$2:$E$38,"&lt;&gt;West")+IF(UPPER($H149)="YES",SUMIFS(Inventory!$F$2:$F$38,Inventory!$I$2:$I$38,"P2",Inventory!$E$2:$E$38,"West"),0)</f>
        <v>658</v>
      </c>
      <c r="T149" s="233">
        <f>SUMIFS(Inventory!$F$2:$F$38,Inventory!$I$2:$I$38,"P3",Inventory!$E$2:$E$38,"&lt;&gt;West")+IF(UPPER($H149)="YES",SUMIFS(Inventory!$F$2:$F$38,Inventory!$I$2:$I$38,"P3",Inventory!$E$2:$E$38,"West"),0)</f>
        <v>1120</v>
      </c>
      <c r="U149" s="233">
        <f>SUMIFS(Inventory!$F$2:$F$38,Inventory!$I$2:$I$38,"P4",Inventory!$E$2:$E$38,"&lt;&gt;West")+IF(UPPER($H149)="YES",SUMIFS(Inventory!$F$2:$F$38,Inventory!$I$2:$I$38,"P4",Inventory!$E$2:$E$38,"West"),0)</f>
        <v>746</v>
      </c>
      <c r="V149" s="233">
        <f>SUMIFS(Inventory!$F$2:$F$38,Inventory!$I$2:$I$38,"P5",Inventory!$E$2:$E$38,"&lt;&gt;West")+IF(UPPER($H149)="YES",SUMIFS(Inventory!$F$2:$F$38,Inventory!$I$2:$I$38,"P5",Inventory!$E$2:$E$38,"West"),0)</f>
        <v>922</v>
      </c>
      <c r="W149" s="233">
        <f t="shared" si="184"/>
        <v>4006</v>
      </c>
      <c r="X149" s="233">
        <f>IF(IFERROR(INDEX(Overrides!$F$292:$L$531,MATCH($A149&amp;$G149,Overrides!$C$292:$C$531,0),1),"")&lt;&gt;"",IFERROR(INDEX(Overrides!$F$292:$L$531,MATCH($A149&amp;$G149,Overrides!$C$292:$C$531,0),1),""),ROUND(P149*Setup!B$76*VLOOKUP($F149,Setup!$A$52:$C$55,3,FALSE()),0))</f>
        <v>0</v>
      </c>
      <c r="Y149" s="233">
        <f>IF(IFERROR(INDEX(Overrides!$F$292:$L$531,MATCH($A149&amp;$G149,Overrides!$C$292:$C$531,0),2),"")&lt;&gt;"",IFERROR(INDEX(Overrides!$F$292:$L$531,MATCH($A149&amp;$G149,Overrides!$C$292:$C$531,0),2),""),ROUND(Q149*Setup!C$76*VLOOKUP($F149,Setup!$A$52:$C$55,3,FALSE()),0))</f>
        <v>0</v>
      </c>
      <c r="Z149" s="233">
        <f>IF(IFERROR(INDEX(Overrides!$F$292:$L$531,MATCH($A149&amp;$G149,Overrides!$C$292:$C$531,0),3),"")&lt;&gt;"",IFERROR(INDEX(Overrides!$F$292:$L$531,MATCH($A149&amp;$G149,Overrides!$C$292:$C$531,0),3),""),ROUND(R149*Setup!D$76*VLOOKUP($F149,Setup!$A$52:$C$55,3,FALSE()),0))</f>
        <v>0</v>
      </c>
      <c r="AA149" s="233">
        <f>IF(IFERROR(INDEX(Overrides!$F$292:$L$531,MATCH($A149&amp;$G149,Overrides!$C$292:$C$531,0),4),"")&lt;&gt;"",IFERROR(INDEX(Overrides!$F$292:$L$531,MATCH($A149&amp;$G149,Overrides!$C$292:$C$531,0),4),""),ROUND(S149*Setup!E$76*VLOOKUP($F149,Setup!$A$52:$C$55,3,FALSE()),0))</f>
        <v>0</v>
      </c>
      <c r="AB149" s="233">
        <f>IF(IFERROR(INDEX(Overrides!$F$292:$L$531,MATCH($A149&amp;$G149,Overrides!$C$292:$C$531,0),5),"")&lt;&gt;"",IFERROR(INDEX(Overrides!$F$292:$L$531,MATCH($A149&amp;$G149,Overrides!$C$292:$C$531,0),5),""),ROUND(T149*Setup!F$76*VLOOKUP($F149,Setup!$A$52:$C$55,3,FALSE()),0))</f>
        <v>0</v>
      </c>
      <c r="AC149" s="233">
        <f>IF(IFERROR(INDEX(Overrides!$F$292:$L$531,MATCH($A149&amp;$G149,Overrides!$C$292:$C$531,0),6),"")&lt;&gt;"",IFERROR(INDEX(Overrides!$F$292:$L$531,MATCH($A149&amp;$G149,Overrides!$C$292:$C$531,0),6),""),ROUND(U149*Setup!G$76*VLOOKUP($F149,Setup!$A$52:$C$55,3,FALSE()),0))</f>
        <v>0</v>
      </c>
      <c r="AD149" s="233">
        <f>IF(IFERROR(INDEX(Overrides!$F$292:$L$531,MATCH($A149&amp;$G149,Overrides!$C$292:$C$531,0),7),"")&lt;&gt;"",IFERROR(INDEX(Overrides!$F$292:$L$531,MATCH($A149&amp;$G149,Overrides!$C$292:$C$531,0),7),""),ROUND(V149*Setup!H$76*VLOOKUP($F149,Setup!$A$52:$C$55,3,FALSE()),0))</f>
        <v>0</v>
      </c>
      <c r="AE149" s="233">
        <f t="shared" si="160"/>
        <v>0</v>
      </c>
      <c r="AF149" s="233">
        <f t="shared" si="161"/>
        <v>68</v>
      </c>
      <c r="AG149" s="233">
        <f t="shared" si="162"/>
        <v>422</v>
      </c>
      <c r="AH149" s="233">
        <f t="shared" si="163"/>
        <v>70</v>
      </c>
      <c r="AI149" s="233">
        <f t="shared" si="164"/>
        <v>658</v>
      </c>
      <c r="AJ149" s="233">
        <f t="shared" si="165"/>
        <v>1120</v>
      </c>
      <c r="AK149" s="233">
        <f t="shared" si="166"/>
        <v>746</v>
      </c>
      <c r="AL149" s="233">
        <f t="shared" si="167"/>
        <v>922</v>
      </c>
      <c r="AM149" s="233">
        <f t="shared" si="168"/>
        <v>3084</v>
      </c>
      <c r="AN149" s="234">
        <f t="shared" si="185"/>
        <v>0</v>
      </c>
      <c r="AO149" s="234">
        <f t="shared" si="186"/>
        <v>0</v>
      </c>
      <c r="AP149" s="234">
        <f t="shared" si="187"/>
        <v>0</v>
      </c>
      <c r="AQ149" s="234">
        <f t="shared" si="188"/>
        <v>0</v>
      </c>
      <c r="AR149" s="234">
        <f t="shared" si="189"/>
        <v>0</v>
      </c>
      <c r="AS149" s="234">
        <f t="shared" si="190"/>
        <v>0</v>
      </c>
      <c r="AT149" s="234">
        <f t="shared" si="191"/>
        <v>0</v>
      </c>
      <c r="AU149" s="234">
        <f t="shared" si="169"/>
        <v>0</v>
      </c>
      <c r="AV149" s="167" t="str">
        <f>Setup!I17</f>
        <v>Yes</v>
      </c>
      <c r="AW149" s="167" t="str">
        <f>Setup!J17</f>
        <v>No</v>
      </c>
    </row>
    <row r="150" spans="1:49" ht="15" customHeight="1" x14ac:dyDescent="0.3">
      <c r="A150" s="167">
        <f>Setup!A17</f>
        <v>15</v>
      </c>
      <c r="B150" s="230">
        <f>Setup!B17</f>
        <v>46281</v>
      </c>
      <c r="C150" s="167" t="str">
        <f>Setup!C17</f>
        <v>Wednesday</v>
      </c>
      <c r="D150" s="167" t="str">
        <f>Setup!D17</f>
        <v>Corpus Christi FC</v>
      </c>
      <c r="E150" s="231">
        <f>Setup!E17</f>
        <v>0.45833333333333298</v>
      </c>
      <c r="F150" s="167" t="str">
        <f>Setup!F17</f>
        <v>C</v>
      </c>
      <c r="G150" s="167" t="s">
        <v>123</v>
      </c>
      <c r="H150" s="167" t="str">
        <f>Setup!H17</f>
        <v>Yes</v>
      </c>
      <c r="I150" s="232">
        <f>IF(IFERROR(INDEX(Overrides!$F$49:$L$288,MATCH($A150&amp;$G150,Overrides!$C$49:$C$288,0),1),"")&lt;&gt;"",IFERROR(INDEX(Overrides!$F$49:$L$288,MATCH($A150&amp;$G150,Overrides!$C$49:$C$288,0),1),""),IF(IFERROR(INDEX(Overrides!$D$6:$J$45,MATCH($F150&amp;$G150,Overrides!$C$6:$C$45,0),1),"")&lt;&gt;"",IFERROR(INDEX(Overrides!$D$6:$J$45,MATCH($F150&amp;$G150,Overrides!$C$6:$C$45,0),1),""),MROUND(VLOOKUP("P1+",Setup!$A$30:$B$36,2,FALSE())*VLOOKUP($G150,Setup!$A$40:$B$48,2,FALSE())*VLOOKUP($F150,Setup!$A$52:$B$55,2,FALSE()),0.5)))</f>
        <v>15</v>
      </c>
      <c r="J150" s="232">
        <f>IF(IFERROR(INDEX(Overrides!$F$49:$L$288,MATCH($A150&amp;$G150,Overrides!$C$49:$C$288,0),2),"")&lt;&gt;"",IFERROR(INDEX(Overrides!$F$49:$L$288,MATCH($A150&amp;$G150,Overrides!$C$49:$C$288,0),2),""),IF(IFERROR(INDEX(Overrides!$D$6:$J$45,MATCH($F150&amp;$G150,Overrides!$C$6:$C$45,0),2),"")&lt;&gt;"",IFERROR(INDEX(Overrides!$D$6:$J$45,MATCH($F150&amp;$G150,Overrides!$C$6:$C$45,0),2),""),MROUND(VLOOKUP("P1",Setup!$A$30:$B$36,2,FALSE())*VLOOKUP($G150,Setup!$A$40:$B$48,2,FALSE())*VLOOKUP($F150,Setup!$A$52:$B$55,2,FALSE()),0.5)))</f>
        <v>15</v>
      </c>
      <c r="K150" s="232">
        <f>IF(IFERROR(INDEX(Overrides!$F$49:$L$288,MATCH($A150&amp;$G150,Overrides!$C$49:$C$288,0),3),"")&lt;&gt;"",IFERROR(INDEX(Overrides!$F$49:$L$288,MATCH($A150&amp;$G150,Overrides!$C$49:$C$288,0),3),""),IF(IFERROR(INDEX(Overrides!$D$6:$J$45,MATCH($F150&amp;$G150,Overrides!$C$6:$C$45,0),3),"")&lt;&gt;"",IFERROR(INDEX(Overrides!$D$6:$J$45,MATCH($F150&amp;$G150,Overrides!$C$6:$C$45,0),3),""),MROUND(VLOOKUP("P2+",Setup!$A$30:$B$36,2,FALSE())*VLOOKUP($G150,Setup!$A$40:$B$48,2,FALSE())*VLOOKUP($F150,Setup!$A$52:$B$55,2,FALSE()),0.5)))</f>
        <v>15</v>
      </c>
      <c r="L150" s="232">
        <f>IF(IFERROR(INDEX(Overrides!$F$49:$L$288,MATCH($A150&amp;$G150,Overrides!$C$49:$C$288,0),4),"")&lt;&gt;"",IFERROR(INDEX(Overrides!$F$49:$L$288,MATCH($A150&amp;$G150,Overrides!$C$49:$C$288,0),4),""),IF(IFERROR(INDEX(Overrides!$D$6:$J$45,MATCH($F150&amp;$G150,Overrides!$C$6:$C$45,0),4),"")&lt;&gt;"",IFERROR(INDEX(Overrides!$D$6:$J$45,MATCH($F150&amp;$G150,Overrides!$C$6:$C$45,0),4),""),MROUND(VLOOKUP("P2",Setup!$A$30:$B$36,2,FALSE())*VLOOKUP($G150,Setup!$A$40:$B$48,2,FALSE())*VLOOKUP($F150,Setup!$A$52:$B$55,2,FALSE()),0.5)))</f>
        <v>15</v>
      </c>
      <c r="M150" s="232">
        <f>IF(IFERROR(INDEX(Overrides!$F$49:$L$288,MATCH($A150&amp;$G150,Overrides!$C$49:$C$288,0),5),"")&lt;&gt;"",IFERROR(INDEX(Overrides!$F$49:$L$288,MATCH($A150&amp;$G150,Overrides!$C$49:$C$288,0),5),""),IF(IFERROR(INDEX(Overrides!$D$6:$J$45,MATCH($F150&amp;$G150,Overrides!$C$6:$C$45,0),5),"")&lt;&gt;"",IFERROR(INDEX(Overrides!$D$6:$J$45,MATCH($F150&amp;$G150,Overrides!$C$6:$C$45,0),5),""),MROUND(VLOOKUP("P3",Setup!$A$30:$B$36,2,FALSE())*VLOOKUP($G150,Setup!$A$40:$B$48,2,FALSE())*VLOOKUP($F150,Setup!$A$52:$B$55,2,FALSE()),0.5)))</f>
        <v>15</v>
      </c>
      <c r="N150" s="232">
        <f>IF(IFERROR(INDEX(Overrides!$F$49:$L$288,MATCH($A150&amp;$G150,Overrides!$C$49:$C$288,0),6),"")&lt;&gt;"",IFERROR(INDEX(Overrides!$F$49:$L$288,MATCH($A150&amp;$G150,Overrides!$C$49:$C$288,0),6),""),IF(IFERROR(INDEX(Overrides!$D$6:$J$45,MATCH($F150&amp;$G150,Overrides!$C$6:$C$45,0),6),"")&lt;&gt;"",IFERROR(INDEX(Overrides!$D$6:$J$45,MATCH($F150&amp;$G150,Overrides!$C$6:$C$45,0),6),""),MROUND(VLOOKUP("P4",Setup!$A$30:$B$36,2,FALSE())*VLOOKUP($G150,Setup!$A$40:$B$48,2,FALSE())*VLOOKUP($F150,Setup!$A$52:$B$55,2,FALSE()),0.5)))</f>
        <v>15</v>
      </c>
      <c r="O150" s="232">
        <f>IF(IFERROR(INDEX(Overrides!$F$49:$L$288,MATCH($A150&amp;$G150,Overrides!$C$49:$C$288,0),7),"")&lt;&gt;"",IFERROR(INDEX(Overrides!$F$49:$L$288,MATCH($A150&amp;$G150,Overrides!$C$49:$C$288,0),7),""),IF(IFERROR(INDEX(Overrides!$D$6:$J$45,MATCH($F150&amp;$G150,Overrides!$C$6:$C$45,0),7),"")&lt;&gt;"",IFERROR(INDEX(Overrides!$D$6:$J$45,MATCH($F150&amp;$G150,Overrides!$C$6:$C$45,0),7),""),MROUND(VLOOKUP("P5",Setup!$A$30:$B$36,2,FALSE())*VLOOKUP($G150,Setup!$A$40:$B$48,2,FALSE())*VLOOKUP($F150,Setup!$A$52:$B$55,2,FALSE()),0.5)))</f>
        <v>15</v>
      </c>
      <c r="P150" s="233">
        <f>SUMIFS(Inventory!$F$2:$F$38,Inventory!$I$2:$I$38,"P1+",Inventory!$E$2:$E$38,"&lt;&gt;West")+IF(UPPER($H150)="YES",SUMIFS(Inventory!$F$2:$F$38,Inventory!$I$2:$I$38,"P1+",Inventory!$E$2:$E$38,"West"),0)</f>
        <v>68</v>
      </c>
      <c r="Q150" s="233">
        <f>SUMIFS(Inventory!$F$2:$F$38,Inventory!$I$2:$I$38,"P1",Inventory!$E$2:$E$38,"&lt;&gt;West")+IF(UPPER($H150)="YES",SUMIFS(Inventory!$F$2:$F$38,Inventory!$I$2:$I$38,"P1",Inventory!$E$2:$E$38,"West"),0)</f>
        <v>422</v>
      </c>
      <c r="R150" s="233">
        <f>SUMIFS(Inventory!$F$2:$F$38,Inventory!$I$2:$I$38,"P2+",Inventory!$E$2:$E$38,"&lt;&gt;West")+IF(UPPER($H150)="YES",SUMIFS(Inventory!$F$2:$F$38,Inventory!$I$2:$I$38,"P2+",Inventory!$E$2:$E$38,"West"),0)</f>
        <v>70</v>
      </c>
      <c r="S150" s="233">
        <f>SUMIFS(Inventory!$F$2:$F$38,Inventory!$I$2:$I$38,"P2",Inventory!$E$2:$E$38,"&lt;&gt;West")+IF(UPPER($H150)="YES",SUMIFS(Inventory!$F$2:$F$38,Inventory!$I$2:$I$38,"P2",Inventory!$E$2:$E$38,"West"),0)</f>
        <v>658</v>
      </c>
      <c r="T150" s="233">
        <f>SUMIFS(Inventory!$F$2:$F$38,Inventory!$I$2:$I$38,"P3",Inventory!$E$2:$E$38,"&lt;&gt;West")+IF(UPPER($H150)="YES",SUMIFS(Inventory!$F$2:$F$38,Inventory!$I$2:$I$38,"P3",Inventory!$E$2:$E$38,"West"),0)</f>
        <v>1120</v>
      </c>
      <c r="U150" s="233">
        <f>SUMIFS(Inventory!$F$2:$F$38,Inventory!$I$2:$I$38,"P4",Inventory!$E$2:$E$38,"&lt;&gt;West")+IF(UPPER($H150)="YES",SUMIFS(Inventory!$F$2:$F$38,Inventory!$I$2:$I$38,"P4",Inventory!$E$2:$E$38,"West"),0)</f>
        <v>746</v>
      </c>
      <c r="V150" s="233">
        <f>SUMIFS(Inventory!$F$2:$F$38,Inventory!$I$2:$I$38,"P5",Inventory!$E$2:$E$38,"&lt;&gt;West")+IF(UPPER($H150)="YES",SUMIFS(Inventory!$F$2:$F$38,Inventory!$I$2:$I$38,"P5",Inventory!$E$2:$E$38,"West"),0)</f>
        <v>922</v>
      </c>
      <c r="W150" s="233">
        <f t="shared" si="184"/>
        <v>4006</v>
      </c>
      <c r="X150" s="233">
        <f>IF(IFERROR(INDEX(Overrides!$F$292:$L$531,MATCH($A150&amp;$G150,Overrides!$C$292:$C$531,0),1),"")&lt;&gt;"",IFERROR(INDEX(Overrides!$F$292:$L$531,MATCH($A150&amp;$G150,Overrides!$C$292:$C$531,0),1),""),ROUND(P150*Setup!B$77*VLOOKUP($F150,Setup!$A$52:$C$55,3,FALSE()),0))</f>
        <v>0</v>
      </c>
      <c r="Y150" s="233">
        <f>IF(IFERROR(INDEX(Overrides!$F$292:$L$531,MATCH($A150&amp;$G150,Overrides!$C$292:$C$531,0),2),"")&lt;&gt;"",IFERROR(INDEX(Overrides!$F$292:$L$531,MATCH($A150&amp;$G150,Overrides!$C$292:$C$531,0),2),""),ROUND(Q150*Setup!C$77*VLOOKUP($F150,Setup!$A$52:$C$55,3,FALSE()),0))</f>
        <v>0</v>
      </c>
      <c r="Z150" s="233">
        <f>IF(IFERROR(INDEX(Overrides!$F$292:$L$531,MATCH($A150&amp;$G150,Overrides!$C$292:$C$531,0),3),"")&lt;&gt;"",IFERROR(INDEX(Overrides!$F$292:$L$531,MATCH($A150&amp;$G150,Overrides!$C$292:$C$531,0),3),""),ROUND(R150*Setup!D$77*VLOOKUP($F150,Setup!$A$52:$C$55,3,FALSE()),0))</f>
        <v>0</v>
      </c>
      <c r="AA150" s="233">
        <f>IF(IFERROR(INDEX(Overrides!$F$292:$L$531,MATCH($A150&amp;$G150,Overrides!$C$292:$C$531,0),4),"")&lt;&gt;"",IFERROR(INDEX(Overrides!$F$292:$L$531,MATCH($A150&amp;$G150,Overrides!$C$292:$C$531,0),4),""),ROUND(S150*Setup!E$77*VLOOKUP($F150,Setup!$A$52:$C$55,3,FALSE()),0))</f>
        <v>0</v>
      </c>
      <c r="AB150" s="233">
        <f>IF(IFERROR(INDEX(Overrides!$F$292:$L$531,MATCH($A150&amp;$G150,Overrides!$C$292:$C$531,0),5),"")&lt;&gt;"",IFERROR(INDEX(Overrides!$F$292:$L$531,MATCH($A150&amp;$G150,Overrides!$C$292:$C$531,0),5),""),ROUND(T150*Setup!F$77*VLOOKUP($F150,Setup!$A$52:$C$55,3,FALSE()),0))</f>
        <v>0</v>
      </c>
      <c r="AC150" s="233">
        <f>IF(IFERROR(INDEX(Overrides!$F$292:$L$531,MATCH($A150&amp;$G150,Overrides!$C$292:$C$531,0),6),"")&lt;&gt;"",IFERROR(INDEX(Overrides!$F$292:$L$531,MATCH($A150&amp;$G150,Overrides!$C$292:$C$531,0),6),""),ROUND(U150*Setup!G$77*VLOOKUP($F150,Setup!$A$52:$C$55,3,FALSE()),0))</f>
        <v>0</v>
      </c>
      <c r="AD150" s="233">
        <f>IF(IFERROR(INDEX(Overrides!$F$292:$L$531,MATCH($A150&amp;$G150,Overrides!$C$292:$C$531,0),7),"")&lt;&gt;"",IFERROR(INDEX(Overrides!$F$292:$L$531,MATCH($A150&amp;$G150,Overrides!$C$292:$C$531,0),7),""),ROUND(V150*Setup!H$77*VLOOKUP($F150,Setup!$A$52:$C$55,3,FALSE()),0))</f>
        <v>0</v>
      </c>
      <c r="AE150" s="233">
        <f t="shared" si="160"/>
        <v>0</v>
      </c>
      <c r="AF150" s="233">
        <f t="shared" si="161"/>
        <v>68</v>
      </c>
      <c r="AG150" s="233">
        <f t="shared" si="162"/>
        <v>422</v>
      </c>
      <c r="AH150" s="233">
        <f t="shared" si="163"/>
        <v>70</v>
      </c>
      <c r="AI150" s="233">
        <f t="shared" si="164"/>
        <v>658</v>
      </c>
      <c r="AJ150" s="233">
        <f t="shared" si="165"/>
        <v>1120</v>
      </c>
      <c r="AK150" s="233">
        <f t="shared" si="166"/>
        <v>746</v>
      </c>
      <c r="AL150" s="233">
        <f t="shared" si="167"/>
        <v>922</v>
      </c>
      <c r="AM150" s="233">
        <f t="shared" si="168"/>
        <v>3084</v>
      </c>
      <c r="AN150" s="234">
        <f t="shared" si="185"/>
        <v>0</v>
      </c>
      <c r="AO150" s="234">
        <f t="shared" si="186"/>
        <v>0</v>
      </c>
      <c r="AP150" s="234">
        <f t="shared" si="187"/>
        <v>0</v>
      </c>
      <c r="AQ150" s="234">
        <f t="shared" si="188"/>
        <v>0</v>
      </c>
      <c r="AR150" s="234">
        <f t="shared" si="189"/>
        <v>0</v>
      </c>
      <c r="AS150" s="234">
        <f t="shared" si="190"/>
        <v>0</v>
      </c>
      <c r="AT150" s="234">
        <f t="shared" si="191"/>
        <v>0</v>
      </c>
      <c r="AU150" s="234">
        <f t="shared" si="169"/>
        <v>0</v>
      </c>
      <c r="AV150" s="167" t="str">
        <f>Setup!I17</f>
        <v>Yes</v>
      </c>
      <c r="AW150" s="167" t="str">
        <f>Setup!J17</f>
        <v>No</v>
      </c>
    </row>
    <row r="151" spans="1:49" ht="15" customHeight="1" x14ac:dyDescent="0.3">
      <c r="A151" s="167">
        <f>Setup!A17</f>
        <v>15</v>
      </c>
      <c r="B151" s="230">
        <f>Setup!B17</f>
        <v>46281</v>
      </c>
      <c r="C151" s="167" t="str">
        <f>Setup!C17</f>
        <v>Wednesday</v>
      </c>
      <c r="D151" s="167" t="str">
        <f>Setup!D17</f>
        <v>Corpus Christi FC</v>
      </c>
      <c r="E151" s="231">
        <f>Setup!E17</f>
        <v>0.45833333333333298</v>
      </c>
      <c r="F151" s="167" t="str">
        <f>Setup!F17</f>
        <v>C</v>
      </c>
      <c r="G151" s="167" t="s">
        <v>125</v>
      </c>
      <c r="H151" s="167" t="str">
        <f>Setup!H17</f>
        <v>Yes</v>
      </c>
      <c r="I151" s="232">
        <f>IF(IFERROR(INDEX(Overrides!$F$49:$L$288,MATCH($A151&amp;$G151,Overrides!$C$49:$C$288,0),1),"")&lt;&gt;"",IFERROR(INDEX(Overrides!$F$49:$L$288,MATCH($A151&amp;$G151,Overrides!$C$49:$C$288,0),1),""),IF(IFERROR(INDEX(Overrides!$D$6:$J$45,MATCH($F151&amp;$G151,Overrides!$C$6:$C$45,0),1),"")&lt;&gt;"",IFERROR(INDEX(Overrides!$D$6:$J$45,MATCH($F151&amp;$G151,Overrides!$C$6:$C$45,0),1),""),MROUND(VLOOKUP("P1+",Setup!$A$30:$B$36,2,FALSE())*VLOOKUP($G151,Setup!$A$40:$B$48,2,FALSE())*VLOOKUP($F151,Setup!$A$52:$B$55,2,FALSE()),0.5)))</f>
        <v>15</v>
      </c>
      <c r="J151" s="232">
        <f>IF(IFERROR(INDEX(Overrides!$F$49:$L$288,MATCH($A151&amp;$G151,Overrides!$C$49:$C$288,0),2),"")&lt;&gt;"",IFERROR(INDEX(Overrides!$F$49:$L$288,MATCH($A151&amp;$G151,Overrides!$C$49:$C$288,0),2),""),IF(IFERROR(INDEX(Overrides!$D$6:$J$45,MATCH($F151&amp;$G151,Overrides!$C$6:$C$45,0),2),"")&lt;&gt;"",IFERROR(INDEX(Overrides!$D$6:$J$45,MATCH($F151&amp;$G151,Overrides!$C$6:$C$45,0),2),""),MROUND(VLOOKUP("P1",Setup!$A$30:$B$36,2,FALSE())*VLOOKUP($G151,Setup!$A$40:$B$48,2,FALSE())*VLOOKUP($F151,Setup!$A$52:$B$55,2,FALSE()),0.5)))</f>
        <v>15</v>
      </c>
      <c r="K151" s="232">
        <f>IF(IFERROR(INDEX(Overrides!$F$49:$L$288,MATCH($A151&amp;$G151,Overrides!$C$49:$C$288,0),3),"")&lt;&gt;"",IFERROR(INDEX(Overrides!$F$49:$L$288,MATCH($A151&amp;$G151,Overrides!$C$49:$C$288,0),3),""),IF(IFERROR(INDEX(Overrides!$D$6:$J$45,MATCH($F151&amp;$G151,Overrides!$C$6:$C$45,0),3),"")&lt;&gt;"",IFERROR(INDEX(Overrides!$D$6:$J$45,MATCH($F151&amp;$G151,Overrides!$C$6:$C$45,0),3),""),MROUND(VLOOKUP("P2+",Setup!$A$30:$B$36,2,FALSE())*VLOOKUP($G151,Setup!$A$40:$B$48,2,FALSE())*VLOOKUP($F151,Setup!$A$52:$B$55,2,FALSE()),0.5)))</f>
        <v>15</v>
      </c>
      <c r="L151" s="232">
        <f>IF(IFERROR(INDEX(Overrides!$F$49:$L$288,MATCH($A151&amp;$G151,Overrides!$C$49:$C$288,0),4),"")&lt;&gt;"",IFERROR(INDEX(Overrides!$F$49:$L$288,MATCH($A151&amp;$G151,Overrides!$C$49:$C$288,0),4),""),IF(IFERROR(INDEX(Overrides!$D$6:$J$45,MATCH($F151&amp;$G151,Overrides!$C$6:$C$45,0),4),"")&lt;&gt;"",IFERROR(INDEX(Overrides!$D$6:$J$45,MATCH($F151&amp;$G151,Overrides!$C$6:$C$45,0),4),""),MROUND(VLOOKUP("P2",Setup!$A$30:$B$36,2,FALSE())*VLOOKUP($G151,Setup!$A$40:$B$48,2,FALSE())*VLOOKUP($F151,Setup!$A$52:$B$55,2,FALSE()),0.5)))</f>
        <v>15</v>
      </c>
      <c r="M151" s="232">
        <f>IF(IFERROR(INDEX(Overrides!$F$49:$L$288,MATCH($A151&amp;$G151,Overrides!$C$49:$C$288,0),5),"")&lt;&gt;"",IFERROR(INDEX(Overrides!$F$49:$L$288,MATCH($A151&amp;$G151,Overrides!$C$49:$C$288,0),5),""),IF(IFERROR(INDEX(Overrides!$D$6:$J$45,MATCH($F151&amp;$G151,Overrides!$C$6:$C$45,0),5),"")&lt;&gt;"",IFERROR(INDEX(Overrides!$D$6:$J$45,MATCH($F151&amp;$G151,Overrides!$C$6:$C$45,0),5),""),MROUND(VLOOKUP("P3",Setup!$A$30:$B$36,2,FALSE())*VLOOKUP($G151,Setup!$A$40:$B$48,2,FALSE())*VLOOKUP($F151,Setup!$A$52:$B$55,2,FALSE()),0.5)))</f>
        <v>15</v>
      </c>
      <c r="N151" s="232">
        <f>IF(IFERROR(INDEX(Overrides!$F$49:$L$288,MATCH($A151&amp;$G151,Overrides!$C$49:$C$288,0),6),"")&lt;&gt;"",IFERROR(INDEX(Overrides!$F$49:$L$288,MATCH($A151&amp;$G151,Overrides!$C$49:$C$288,0),6),""),IF(IFERROR(INDEX(Overrides!$D$6:$J$45,MATCH($F151&amp;$G151,Overrides!$C$6:$C$45,0),6),"")&lt;&gt;"",IFERROR(INDEX(Overrides!$D$6:$J$45,MATCH($F151&amp;$G151,Overrides!$C$6:$C$45,0),6),""),MROUND(VLOOKUP("P4",Setup!$A$30:$B$36,2,FALSE())*VLOOKUP($G151,Setup!$A$40:$B$48,2,FALSE())*VLOOKUP($F151,Setup!$A$52:$B$55,2,FALSE()),0.5)))</f>
        <v>15</v>
      </c>
      <c r="O151" s="232">
        <f>IF(IFERROR(INDEX(Overrides!$F$49:$L$288,MATCH($A151&amp;$G151,Overrides!$C$49:$C$288,0),7),"")&lt;&gt;"",IFERROR(INDEX(Overrides!$F$49:$L$288,MATCH($A151&amp;$G151,Overrides!$C$49:$C$288,0),7),""),IF(IFERROR(INDEX(Overrides!$D$6:$J$45,MATCH($F151&amp;$G151,Overrides!$C$6:$C$45,0),7),"")&lt;&gt;"",IFERROR(INDEX(Overrides!$D$6:$J$45,MATCH($F151&amp;$G151,Overrides!$C$6:$C$45,0),7),""),MROUND(VLOOKUP("P5",Setup!$A$30:$B$36,2,FALSE())*VLOOKUP($G151,Setup!$A$40:$B$48,2,FALSE())*VLOOKUP($F151,Setup!$A$52:$B$55,2,FALSE()),0.5)))</f>
        <v>15</v>
      </c>
      <c r="P151" s="233">
        <f>SUMIFS(Inventory!$F$2:$F$38,Inventory!$I$2:$I$38,"P1+",Inventory!$E$2:$E$38,"&lt;&gt;West")+IF(UPPER($H151)="YES",SUMIFS(Inventory!$F$2:$F$38,Inventory!$I$2:$I$38,"P1+",Inventory!$E$2:$E$38,"West"),0)</f>
        <v>68</v>
      </c>
      <c r="Q151" s="233">
        <f>SUMIFS(Inventory!$F$2:$F$38,Inventory!$I$2:$I$38,"P1",Inventory!$E$2:$E$38,"&lt;&gt;West")+IF(UPPER($H151)="YES",SUMIFS(Inventory!$F$2:$F$38,Inventory!$I$2:$I$38,"P1",Inventory!$E$2:$E$38,"West"),0)</f>
        <v>422</v>
      </c>
      <c r="R151" s="233">
        <f>SUMIFS(Inventory!$F$2:$F$38,Inventory!$I$2:$I$38,"P2+",Inventory!$E$2:$E$38,"&lt;&gt;West")+IF(UPPER($H151)="YES",SUMIFS(Inventory!$F$2:$F$38,Inventory!$I$2:$I$38,"P2+",Inventory!$E$2:$E$38,"West"),0)</f>
        <v>70</v>
      </c>
      <c r="S151" s="233">
        <f>SUMIFS(Inventory!$F$2:$F$38,Inventory!$I$2:$I$38,"P2",Inventory!$E$2:$E$38,"&lt;&gt;West")+IF(UPPER($H151)="YES",SUMIFS(Inventory!$F$2:$F$38,Inventory!$I$2:$I$38,"P2",Inventory!$E$2:$E$38,"West"),0)</f>
        <v>658</v>
      </c>
      <c r="T151" s="233">
        <f>SUMIFS(Inventory!$F$2:$F$38,Inventory!$I$2:$I$38,"P3",Inventory!$E$2:$E$38,"&lt;&gt;West")+IF(UPPER($H151)="YES",SUMIFS(Inventory!$F$2:$F$38,Inventory!$I$2:$I$38,"P3",Inventory!$E$2:$E$38,"West"),0)</f>
        <v>1120</v>
      </c>
      <c r="U151" s="233">
        <f>SUMIFS(Inventory!$F$2:$F$38,Inventory!$I$2:$I$38,"P4",Inventory!$E$2:$E$38,"&lt;&gt;West")+IF(UPPER($H151)="YES",SUMIFS(Inventory!$F$2:$F$38,Inventory!$I$2:$I$38,"P4",Inventory!$E$2:$E$38,"West"),0)</f>
        <v>746</v>
      </c>
      <c r="V151" s="233">
        <f>SUMIFS(Inventory!$F$2:$F$38,Inventory!$I$2:$I$38,"P5",Inventory!$E$2:$E$38,"&lt;&gt;West")+IF(UPPER($H151)="YES",SUMIFS(Inventory!$F$2:$F$38,Inventory!$I$2:$I$38,"P5",Inventory!$E$2:$E$38,"West"),0)</f>
        <v>922</v>
      </c>
      <c r="W151" s="233">
        <f t="shared" si="184"/>
        <v>4006</v>
      </c>
      <c r="X151" s="233">
        <f>IF(IFERROR(INDEX(Overrides!$F$292:$L$531,MATCH($A151&amp;$G151,Overrides!$C$292:$C$531,0),1),"")&lt;&gt;"",IFERROR(INDEX(Overrides!$F$292:$L$531,MATCH($A151&amp;$G151,Overrides!$C$292:$C$531,0),1),""),ROUND(P151*Setup!B$78*VLOOKUP($F151,Setup!$A$52:$C$55,3,FALSE()),0))</f>
        <v>0</v>
      </c>
      <c r="Y151" s="233">
        <f>IF(IFERROR(INDEX(Overrides!$F$292:$L$531,MATCH($A151&amp;$G151,Overrides!$C$292:$C$531,0),2),"")&lt;&gt;"",IFERROR(INDEX(Overrides!$F$292:$L$531,MATCH($A151&amp;$G151,Overrides!$C$292:$C$531,0),2),""),ROUND(Q151*Setup!C$78*VLOOKUP($F151,Setup!$A$52:$C$55,3,FALSE()),0))</f>
        <v>0</v>
      </c>
      <c r="Z151" s="233">
        <f>IF(IFERROR(INDEX(Overrides!$F$292:$L$531,MATCH($A151&amp;$G151,Overrides!$C$292:$C$531,0),3),"")&lt;&gt;"",IFERROR(INDEX(Overrides!$F$292:$L$531,MATCH($A151&amp;$G151,Overrides!$C$292:$C$531,0),3),""),ROUND(R151*Setup!D$78*VLOOKUP($F151,Setup!$A$52:$C$55,3,FALSE()),0))</f>
        <v>0</v>
      </c>
      <c r="AA151" s="233">
        <f>IF(IFERROR(INDEX(Overrides!$F$292:$L$531,MATCH($A151&amp;$G151,Overrides!$C$292:$C$531,0),4),"")&lt;&gt;"",IFERROR(INDEX(Overrides!$F$292:$L$531,MATCH($A151&amp;$G151,Overrides!$C$292:$C$531,0),4),""),ROUND(S151*Setup!E$78*VLOOKUP($F151,Setup!$A$52:$C$55,3,FALSE()),0))</f>
        <v>0</v>
      </c>
      <c r="AB151" s="233">
        <f>IF(IFERROR(INDEX(Overrides!$F$292:$L$531,MATCH($A151&amp;$G151,Overrides!$C$292:$C$531,0),5),"")&lt;&gt;"",IFERROR(INDEX(Overrides!$F$292:$L$531,MATCH($A151&amp;$G151,Overrides!$C$292:$C$531,0),5),""),ROUND(T151*Setup!F$78*VLOOKUP($F151,Setup!$A$52:$C$55,3,FALSE()),0))</f>
        <v>0</v>
      </c>
      <c r="AC151" s="233">
        <f>IF(IFERROR(INDEX(Overrides!$F$292:$L$531,MATCH($A151&amp;$G151,Overrides!$C$292:$C$531,0),6),"")&lt;&gt;"",IFERROR(INDEX(Overrides!$F$292:$L$531,MATCH($A151&amp;$G151,Overrides!$C$292:$C$531,0),6),""),ROUND(U151*Setup!G$78*VLOOKUP($F151,Setup!$A$52:$C$55,3,FALSE()),0))</f>
        <v>0</v>
      </c>
      <c r="AD151" s="233">
        <f>IF(IFERROR(INDEX(Overrides!$F$292:$L$531,MATCH($A151&amp;$G151,Overrides!$C$292:$C$531,0),7),"")&lt;&gt;"",IFERROR(INDEX(Overrides!$F$292:$L$531,MATCH($A151&amp;$G151,Overrides!$C$292:$C$531,0),7),""),ROUND(V151*Setup!H$78*VLOOKUP($F151,Setup!$A$52:$C$55,3,FALSE()),0))</f>
        <v>0</v>
      </c>
      <c r="AE151" s="233">
        <f t="shared" si="160"/>
        <v>0</v>
      </c>
      <c r="AF151" s="233">
        <f t="shared" si="161"/>
        <v>68</v>
      </c>
      <c r="AG151" s="233">
        <f t="shared" si="162"/>
        <v>422</v>
      </c>
      <c r="AH151" s="233">
        <f t="shared" si="163"/>
        <v>70</v>
      </c>
      <c r="AI151" s="233">
        <f t="shared" si="164"/>
        <v>658</v>
      </c>
      <c r="AJ151" s="233">
        <f t="shared" si="165"/>
        <v>1120</v>
      </c>
      <c r="AK151" s="233">
        <f t="shared" si="166"/>
        <v>746</v>
      </c>
      <c r="AL151" s="233">
        <f t="shared" si="167"/>
        <v>922</v>
      </c>
      <c r="AM151" s="233">
        <f t="shared" si="168"/>
        <v>3084</v>
      </c>
      <c r="AN151" s="234">
        <f t="shared" si="185"/>
        <v>0</v>
      </c>
      <c r="AO151" s="234">
        <f t="shared" si="186"/>
        <v>0</v>
      </c>
      <c r="AP151" s="234">
        <f t="shared" si="187"/>
        <v>0</v>
      </c>
      <c r="AQ151" s="234">
        <f t="shared" si="188"/>
        <v>0</v>
      </c>
      <c r="AR151" s="234">
        <f t="shared" si="189"/>
        <v>0</v>
      </c>
      <c r="AS151" s="234">
        <f t="shared" si="190"/>
        <v>0</v>
      </c>
      <c r="AT151" s="234">
        <f t="shared" si="191"/>
        <v>0</v>
      </c>
      <c r="AU151" s="234">
        <f t="shared" si="169"/>
        <v>0</v>
      </c>
      <c r="AV151" s="167" t="str">
        <f>Setup!I17</f>
        <v>Yes</v>
      </c>
      <c r="AW151" s="167" t="str">
        <f>Setup!J17</f>
        <v>No</v>
      </c>
    </row>
    <row r="152" spans="1:49" ht="15" customHeight="1" x14ac:dyDescent="0.3">
      <c r="A152" s="235">
        <f>Setup!A17</f>
        <v>15</v>
      </c>
      <c r="B152" s="236">
        <f>Setup!B17</f>
        <v>46281</v>
      </c>
      <c r="C152" s="235" t="str">
        <f>Setup!C17</f>
        <v>Wednesday</v>
      </c>
      <c r="D152" s="235" t="str">
        <f>Setup!D17</f>
        <v>Corpus Christi FC</v>
      </c>
      <c r="E152" s="237">
        <f>Setup!E17</f>
        <v>0.45833333333333298</v>
      </c>
      <c r="F152" s="235" t="str">
        <f>Setup!F17</f>
        <v>C</v>
      </c>
      <c r="G152" s="238" t="s">
        <v>151</v>
      </c>
      <c r="H152" s="235" t="str">
        <f>Setup!H17</f>
        <v>Yes</v>
      </c>
      <c r="I152" s="235" t="s">
        <v>39</v>
      </c>
      <c r="J152" s="235" t="s">
        <v>39</v>
      </c>
      <c r="K152" s="235" t="s">
        <v>39</v>
      </c>
      <c r="L152" s="235" t="s">
        <v>39</v>
      </c>
      <c r="M152" s="235" t="s">
        <v>39</v>
      </c>
      <c r="N152" s="235" t="s">
        <v>39</v>
      </c>
      <c r="O152" s="235" t="s">
        <v>39</v>
      </c>
      <c r="P152" s="239">
        <f t="shared" ref="P152:W152" si="192">P143</f>
        <v>68</v>
      </c>
      <c r="Q152" s="239">
        <f t="shared" si="192"/>
        <v>422</v>
      </c>
      <c r="R152" s="239">
        <f t="shared" si="192"/>
        <v>70</v>
      </c>
      <c r="S152" s="239">
        <f t="shared" si="192"/>
        <v>658</v>
      </c>
      <c r="T152" s="239">
        <f t="shared" si="192"/>
        <v>1120</v>
      </c>
      <c r="U152" s="239">
        <f t="shared" si="192"/>
        <v>746</v>
      </c>
      <c r="V152" s="239">
        <f t="shared" si="192"/>
        <v>922</v>
      </c>
      <c r="W152" s="239">
        <f t="shared" si="192"/>
        <v>4006</v>
      </c>
      <c r="X152" s="239">
        <f t="shared" ref="X152:AD152" si="193">SUM(X143:X151)</f>
        <v>68</v>
      </c>
      <c r="Y152" s="239">
        <f t="shared" si="193"/>
        <v>312</v>
      </c>
      <c r="Z152" s="239">
        <f t="shared" si="193"/>
        <v>70</v>
      </c>
      <c r="AA152" s="239">
        <f t="shared" si="193"/>
        <v>474</v>
      </c>
      <c r="AB152" s="239">
        <f t="shared" si="193"/>
        <v>825</v>
      </c>
      <c r="AC152" s="239">
        <f t="shared" si="193"/>
        <v>524</v>
      </c>
      <c r="AD152" s="239">
        <f t="shared" si="193"/>
        <v>664</v>
      </c>
      <c r="AE152" s="239">
        <f t="shared" si="160"/>
        <v>2937</v>
      </c>
      <c r="AF152" s="239">
        <f t="shared" si="161"/>
        <v>0</v>
      </c>
      <c r="AG152" s="239">
        <f t="shared" si="162"/>
        <v>110</v>
      </c>
      <c r="AH152" s="239">
        <f t="shared" si="163"/>
        <v>0</v>
      </c>
      <c r="AI152" s="239">
        <f t="shared" si="164"/>
        <v>184</v>
      </c>
      <c r="AJ152" s="239">
        <f t="shared" si="165"/>
        <v>295</v>
      </c>
      <c r="AK152" s="239">
        <f t="shared" si="166"/>
        <v>222</v>
      </c>
      <c r="AL152" s="239">
        <f t="shared" si="167"/>
        <v>258</v>
      </c>
      <c r="AM152" s="239">
        <f t="shared" si="168"/>
        <v>3748</v>
      </c>
      <c r="AN152" s="240">
        <f t="shared" ref="AN152:AT152" si="194">SUM(AN143:AN151)</f>
        <v>1020</v>
      </c>
      <c r="AO152" s="240">
        <f t="shared" si="194"/>
        <v>4680</v>
      </c>
      <c r="AP152" s="240">
        <f t="shared" si="194"/>
        <v>1050</v>
      </c>
      <c r="AQ152" s="240">
        <f t="shared" si="194"/>
        <v>7110</v>
      </c>
      <c r="AR152" s="240">
        <f t="shared" si="194"/>
        <v>12375</v>
      </c>
      <c r="AS152" s="240">
        <f t="shared" si="194"/>
        <v>7860</v>
      </c>
      <c r="AT152" s="240">
        <f t="shared" si="194"/>
        <v>9960</v>
      </c>
      <c r="AU152" s="240">
        <f t="shared" si="169"/>
        <v>44055</v>
      </c>
      <c r="AV152" s="235" t="str">
        <f>Setup!I17</f>
        <v>Yes</v>
      </c>
      <c r="AW152" s="235" t="str">
        <f>Setup!J17</f>
        <v>No</v>
      </c>
    </row>
    <row r="153" spans="1:49" ht="15" customHeight="1" x14ac:dyDescent="0.3">
      <c r="A153" s="167">
        <f>Setup!A18</f>
        <v>16</v>
      </c>
      <c r="B153" s="230">
        <f>Setup!B18</f>
        <v>46291</v>
      </c>
      <c r="C153" s="167" t="str">
        <f>Setup!C18</f>
        <v>Saturday</v>
      </c>
      <c r="D153" s="167" t="str">
        <f>Setup!D18</f>
        <v>Union Omaha</v>
      </c>
      <c r="E153" s="231">
        <f>Setup!E18</f>
        <v>0.79166666666666696</v>
      </c>
      <c r="F153" s="167" t="str">
        <f>Setup!F18</f>
        <v>B</v>
      </c>
      <c r="G153" s="167" t="s">
        <v>110</v>
      </c>
      <c r="H153" s="167" t="str">
        <f>Setup!H18</f>
        <v>Yes</v>
      </c>
      <c r="I153" s="232">
        <f>IF(IFERROR(INDEX(Overrides!$F$49:$L$288,MATCH($A153&amp;$G153,Overrides!$C$49:$C$288,0),1),"")&lt;&gt;"",IFERROR(INDEX(Overrides!$F$49:$L$288,MATCH($A153&amp;$G153,Overrides!$C$49:$C$288,0),1),""),IF(IFERROR(INDEX(Overrides!$D$6:$J$45,MATCH($F153&amp;$G153,Overrides!$C$6:$C$45,0),1),"")&lt;&gt;"",IFERROR(INDEX(Overrides!$D$6:$J$45,MATCH($F153&amp;$G153,Overrides!$C$6:$C$45,0),1),""),MROUND(VLOOKUP("P1+",Setup!$A$30:$B$36,2,FALSE())*VLOOKUP($G153,Setup!$A$40:$B$48,2,FALSE()),0.5)))</f>
        <v>65</v>
      </c>
      <c r="J153" s="232">
        <f>IF(IFERROR(INDEX(Overrides!$F$49:$L$288,MATCH($A153&amp;$G153,Overrides!$C$49:$C$288,0),2),"")&lt;&gt;"",IFERROR(INDEX(Overrides!$F$49:$L$288,MATCH($A153&amp;$G153,Overrides!$C$49:$C$288,0),2),""),IF(IFERROR(INDEX(Overrides!$D$6:$J$45,MATCH($F153&amp;$G153,Overrides!$C$6:$C$45,0),2),"")&lt;&gt;"",IFERROR(INDEX(Overrides!$D$6:$J$45,MATCH($F153&amp;$G153,Overrides!$C$6:$C$45,0),2),""),MROUND(VLOOKUP("P1",Setup!$A$30:$B$36,2,FALSE())*VLOOKUP($G153,Setup!$A$40:$B$48,2,FALSE()),0.5)))</f>
        <v>55</v>
      </c>
      <c r="K153" s="232">
        <f>IF(IFERROR(INDEX(Overrides!$F$49:$L$288,MATCH($A153&amp;$G153,Overrides!$C$49:$C$288,0),3),"")&lt;&gt;"",IFERROR(INDEX(Overrides!$F$49:$L$288,MATCH($A153&amp;$G153,Overrides!$C$49:$C$288,0),3),""),IF(IFERROR(INDEX(Overrides!$D$6:$J$45,MATCH($F153&amp;$G153,Overrides!$C$6:$C$45,0),3),"")&lt;&gt;"",IFERROR(INDEX(Overrides!$D$6:$J$45,MATCH($F153&amp;$G153,Overrides!$C$6:$C$45,0),3),""),MROUND(VLOOKUP("P2+",Setup!$A$30:$B$36,2,FALSE())*VLOOKUP($G153,Setup!$A$40:$B$48,2,FALSE()),0.5)))</f>
        <v>49</v>
      </c>
      <c r="L153" s="232">
        <f>IF(IFERROR(INDEX(Overrides!$F$49:$L$288,MATCH($A153&amp;$G153,Overrides!$C$49:$C$288,0),4),"")&lt;&gt;"",IFERROR(INDEX(Overrides!$F$49:$L$288,MATCH($A153&amp;$G153,Overrides!$C$49:$C$288,0),4),""),IF(IFERROR(INDEX(Overrides!$D$6:$J$45,MATCH($F153&amp;$G153,Overrides!$C$6:$C$45,0),4),"")&lt;&gt;"",IFERROR(INDEX(Overrides!$D$6:$J$45,MATCH($F153&amp;$G153,Overrides!$C$6:$C$45,0),4),""),MROUND(VLOOKUP("P2",Setup!$A$30:$B$36,2,FALSE())*VLOOKUP($G153,Setup!$A$40:$B$48,2,FALSE()),0.5)))</f>
        <v>39</v>
      </c>
      <c r="M153" s="232">
        <f>IF(IFERROR(INDEX(Overrides!$F$49:$L$288,MATCH($A153&amp;$G153,Overrides!$C$49:$C$288,0),5),"")&lt;&gt;"",IFERROR(INDEX(Overrides!$F$49:$L$288,MATCH($A153&amp;$G153,Overrides!$C$49:$C$288,0),5),""),IF(IFERROR(INDEX(Overrides!$D$6:$J$45,MATCH($F153&amp;$G153,Overrides!$C$6:$C$45,0),5),"")&lt;&gt;"",IFERROR(INDEX(Overrides!$D$6:$J$45,MATCH($F153&amp;$G153,Overrides!$C$6:$C$45,0),5),""),MROUND(VLOOKUP("P3",Setup!$A$30:$B$36,2,FALSE())*VLOOKUP($G153,Setup!$A$40:$B$48,2,FALSE()),0.5)))</f>
        <v>23</v>
      </c>
      <c r="N153" s="232">
        <f>IF(IFERROR(INDEX(Overrides!$F$49:$L$288,MATCH($A153&amp;$G153,Overrides!$C$49:$C$288,0),6),"")&lt;&gt;"",IFERROR(INDEX(Overrides!$F$49:$L$288,MATCH($A153&amp;$G153,Overrides!$C$49:$C$288,0),6),""),IF(IFERROR(INDEX(Overrides!$D$6:$J$45,MATCH($F153&amp;$G153,Overrides!$C$6:$C$45,0),6),"")&lt;&gt;"",IFERROR(INDEX(Overrides!$D$6:$J$45,MATCH($F153&amp;$G153,Overrides!$C$6:$C$45,0),6),""),MROUND(VLOOKUP("P4",Setup!$A$30:$B$36,2,FALSE())*VLOOKUP($G153,Setup!$A$40:$B$48,2,FALSE()),0.5)))</f>
        <v>15</v>
      </c>
      <c r="O153" s="232">
        <f>IF(IFERROR(INDEX(Overrides!$F$49:$L$288,MATCH($A153&amp;$G153,Overrides!$C$49:$C$288,0),7),"")&lt;&gt;"",IFERROR(INDEX(Overrides!$F$49:$L$288,MATCH($A153&amp;$G153,Overrides!$C$49:$C$288,0),7),""),IF(IFERROR(INDEX(Overrides!$D$6:$J$45,MATCH($F153&amp;$G153,Overrides!$C$6:$C$45,0),7),"")&lt;&gt;"",IFERROR(INDEX(Overrides!$D$6:$J$45,MATCH($F153&amp;$G153,Overrides!$C$6:$C$45,0),7),""),MROUND(VLOOKUP("P5",Setup!$A$30:$B$36,2,FALSE())*VLOOKUP($G153,Setup!$A$40:$B$48,2,FALSE()),0.5)))</f>
        <v>12</v>
      </c>
      <c r="P153" s="233">
        <f>SUMIFS(Inventory!$F$2:$F$38,Inventory!$I$2:$I$38,"P1+",Inventory!$E$2:$E$38,"&lt;&gt;West")+IF(UPPER($H153)="YES",SUMIFS(Inventory!$F$2:$F$38,Inventory!$I$2:$I$38,"P1+",Inventory!$E$2:$E$38,"West"),0)</f>
        <v>68</v>
      </c>
      <c r="Q153" s="233">
        <f>SUMIFS(Inventory!$F$2:$F$38,Inventory!$I$2:$I$38,"P1",Inventory!$E$2:$E$38,"&lt;&gt;West")+IF(UPPER($H153)="YES",SUMIFS(Inventory!$F$2:$F$38,Inventory!$I$2:$I$38,"P1",Inventory!$E$2:$E$38,"West"),0)</f>
        <v>422</v>
      </c>
      <c r="R153" s="233">
        <f>SUMIFS(Inventory!$F$2:$F$38,Inventory!$I$2:$I$38,"P2+",Inventory!$E$2:$E$38,"&lt;&gt;West")+IF(UPPER($H153)="YES",SUMIFS(Inventory!$F$2:$F$38,Inventory!$I$2:$I$38,"P2+",Inventory!$E$2:$E$38,"West"),0)</f>
        <v>70</v>
      </c>
      <c r="S153" s="233">
        <f>SUMIFS(Inventory!$F$2:$F$38,Inventory!$I$2:$I$38,"P2",Inventory!$E$2:$E$38,"&lt;&gt;West")+IF(UPPER($H153)="YES",SUMIFS(Inventory!$F$2:$F$38,Inventory!$I$2:$I$38,"P2",Inventory!$E$2:$E$38,"West"),0)</f>
        <v>658</v>
      </c>
      <c r="T153" s="233">
        <f>SUMIFS(Inventory!$F$2:$F$38,Inventory!$I$2:$I$38,"P3",Inventory!$E$2:$E$38,"&lt;&gt;West")+IF(UPPER($H153)="YES",SUMIFS(Inventory!$F$2:$F$38,Inventory!$I$2:$I$38,"P3",Inventory!$E$2:$E$38,"West"),0)</f>
        <v>1120</v>
      </c>
      <c r="U153" s="233">
        <f>SUMIFS(Inventory!$F$2:$F$38,Inventory!$I$2:$I$38,"P4",Inventory!$E$2:$E$38,"&lt;&gt;West")+IF(UPPER($H153)="YES",SUMIFS(Inventory!$F$2:$F$38,Inventory!$I$2:$I$38,"P4",Inventory!$E$2:$E$38,"West"),0)</f>
        <v>746</v>
      </c>
      <c r="V153" s="233">
        <f>SUMIFS(Inventory!$F$2:$F$38,Inventory!$I$2:$I$38,"P5",Inventory!$E$2:$E$38,"&lt;&gt;West")+IF(UPPER($H153)="YES",SUMIFS(Inventory!$F$2:$F$38,Inventory!$I$2:$I$38,"P5",Inventory!$E$2:$E$38,"West"),0)</f>
        <v>922</v>
      </c>
      <c r="W153" s="233">
        <f t="shared" ref="W153:W161" si="195">SUM(P153:V153)</f>
        <v>4006</v>
      </c>
      <c r="X153" s="233">
        <f>IF(IFERROR(INDEX(Overrides!$F$292:$L$531,MATCH($A153&amp;$G153,Overrides!$C$292:$C$531,0),1),"")&lt;&gt;"",IFERROR(INDEX(Overrides!$F$292:$L$531,MATCH($A153&amp;$G153,Overrides!$C$292:$C$531,0),1),""),ROUND(P153*Setup!B$70,0))</f>
        <v>68</v>
      </c>
      <c r="Y153" s="233">
        <f>IF(IFERROR(INDEX(Overrides!$F$292:$L$531,MATCH($A153&amp;$G153,Overrides!$C$292:$C$531,0),2),"")&lt;&gt;"",IFERROR(INDEX(Overrides!$F$292:$L$531,MATCH($A153&amp;$G153,Overrides!$C$292:$C$531,0),2),""),ROUND(Q153*Setup!C$70,0))</f>
        <v>106</v>
      </c>
      <c r="Z153" s="233">
        <f>IF(IFERROR(INDEX(Overrides!$F$292:$L$531,MATCH($A153&amp;$G153,Overrides!$C$292:$C$531,0),3),"")&lt;&gt;"",IFERROR(INDEX(Overrides!$F$292:$L$531,MATCH($A153&amp;$G153,Overrides!$C$292:$C$531,0),3),""),ROUND(R153*Setup!D$70,0))</f>
        <v>70</v>
      </c>
      <c r="AA153" s="233">
        <f>IF(IFERROR(INDEX(Overrides!$F$292:$L$531,MATCH($A153&amp;$G153,Overrides!$C$292:$C$531,0),4),"")&lt;&gt;"",IFERROR(INDEX(Overrides!$F$292:$L$531,MATCH($A153&amp;$G153,Overrides!$C$292:$C$531,0),4),""),ROUND(S153*Setup!E$70,0))</f>
        <v>132</v>
      </c>
      <c r="AB153" s="233">
        <f>IF(IFERROR(INDEX(Overrides!$F$292:$L$531,MATCH($A153&amp;$G153,Overrides!$C$292:$C$531,0),5),"")&lt;&gt;"",IFERROR(INDEX(Overrides!$F$292:$L$531,MATCH($A153&amp;$G153,Overrides!$C$292:$C$531,0),5),""),ROUND(T153*Setup!F$70,0))</f>
        <v>280</v>
      </c>
      <c r="AC153" s="233">
        <f>IF(IFERROR(INDEX(Overrides!$F$292:$L$531,MATCH($A153&amp;$G153,Overrides!$C$292:$C$531,0),6),"")&lt;&gt;"",IFERROR(INDEX(Overrides!$F$292:$L$531,MATCH($A153&amp;$G153,Overrides!$C$292:$C$531,0),6),""),ROUND(U153*Setup!G$70,0))</f>
        <v>112</v>
      </c>
      <c r="AD153" s="233">
        <f>IF(IFERROR(INDEX(Overrides!$F$292:$L$531,MATCH($A153&amp;$G153,Overrides!$C$292:$C$531,0),7),"")&lt;&gt;"",IFERROR(INDEX(Overrides!$F$292:$L$531,MATCH($A153&amp;$G153,Overrides!$C$292:$C$531,0),7),""),ROUND(V153*Setup!H$70,0))</f>
        <v>184</v>
      </c>
      <c r="AE153" s="233">
        <f t="shared" si="160"/>
        <v>952</v>
      </c>
      <c r="AF153" s="233">
        <f t="shared" si="161"/>
        <v>0</v>
      </c>
      <c r="AG153" s="233">
        <f t="shared" si="162"/>
        <v>316</v>
      </c>
      <c r="AH153" s="233">
        <f t="shared" si="163"/>
        <v>0</v>
      </c>
      <c r="AI153" s="233">
        <f t="shared" si="164"/>
        <v>526</v>
      </c>
      <c r="AJ153" s="233">
        <f t="shared" si="165"/>
        <v>840</v>
      </c>
      <c r="AK153" s="233">
        <f t="shared" si="166"/>
        <v>634</v>
      </c>
      <c r="AL153" s="233">
        <f t="shared" si="167"/>
        <v>738</v>
      </c>
      <c r="AM153" s="233">
        <f t="shared" si="168"/>
        <v>3268</v>
      </c>
      <c r="AN153" s="234">
        <f t="shared" ref="AN153:AN161" si="196">I153*X153</f>
        <v>4420</v>
      </c>
      <c r="AO153" s="234">
        <f t="shared" ref="AO153:AO161" si="197">J153*Y153</f>
        <v>5830</v>
      </c>
      <c r="AP153" s="234">
        <f t="shared" ref="AP153:AP161" si="198">K153*Z153</f>
        <v>3430</v>
      </c>
      <c r="AQ153" s="234">
        <f t="shared" ref="AQ153:AQ161" si="199">L153*AA153</f>
        <v>5148</v>
      </c>
      <c r="AR153" s="234">
        <f t="shared" ref="AR153:AR161" si="200">M153*AB153</f>
        <v>6440</v>
      </c>
      <c r="AS153" s="234">
        <f t="shared" ref="AS153:AS161" si="201">N153*AC153</f>
        <v>1680</v>
      </c>
      <c r="AT153" s="234">
        <f t="shared" ref="AT153:AT161" si="202">O153*AD153</f>
        <v>2208</v>
      </c>
      <c r="AU153" s="234">
        <f t="shared" si="169"/>
        <v>29156</v>
      </c>
      <c r="AV153" s="167" t="str">
        <f>Setup!I18</f>
        <v>Yes</v>
      </c>
      <c r="AW153" s="167" t="str">
        <f>Setup!J18</f>
        <v>Yes</v>
      </c>
    </row>
    <row r="154" spans="1:49" ht="15" customHeight="1" x14ac:dyDescent="0.3">
      <c r="A154" s="167">
        <f>Setup!A18</f>
        <v>16</v>
      </c>
      <c r="B154" s="230">
        <f>Setup!B18</f>
        <v>46291</v>
      </c>
      <c r="C154" s="167" t="str">
        <f>Setup!C18</f>
        <v>Saturday</v>
      </c>
      <c r="D154" s="167" t="str">
        <f>Setup!D18</f>
        <v>Union Omaha</v>
      </c>
      <c r="E154" s="231">
        <f>Setup!E18</f>
        <v>0.79166666666666696</v>
      </c>
      <c r="F154" s="167" t="str">
        <f>Setup!F18</f>
        <v>B</v>
      </c>
      <c r="G154" s="167" t="s">
        <v>47</v>
      </c>
      <c r="H154" s="167" t="str">
        <f>Setup!H18</f>
        <v>Yes</v>
      </c>
      <c r="I154" s="232">
        <f>IF(IFERROR(INDEX(Overrides!$F$49:$L$288,MATCH($A154&amp;$G154,Overrides!$C$49:$C$288,0),1),"")&lt;&gt;"",IFERROR(INDEX(Overrides!$F$49:$L$288,MATCH($A154&amp;$G154,Overrides!$C$49:$C$288,0),1),""),IF(IFERROR(INDEX(Overrides!$D$6:$J$45,MATCH($F154&amp;$G154,Overrides!$C$6:$C$45,0),1),"")&lt;&gt;"",IFERROR(INDEX(Overrides!$D$6:$J$45,MATCH($F154&amp;$G154,Overrides!$C$6:$C$45,0),1),""),MROUND(VLOOKUP("P1+",Setup!$A$30:$B$36,2,FALSE())*VLOOKUP($G154,Setup!$A$40:$B$48,2,FALSE())*VLOOKUP($F154,Setup!$A$52:$B$55,2,FALSE()),0.5)))</f>
        <v>75</v>
      </c>
      <c r="J154" s="232">
        <f>IF(IFERROR(INDEX(Overrides!$F$49:$L$288,MATCH($A154&amp;$G154,Overrides!$C$49:$C$288,0),2),"")&lt;&gt;"",IFERROR(INDEX(Overrides!$F$49:$L$288,MATCH($A154&amp;$G154,Overrides!$C$49:$C$288,0),2),""),IF(IFERROR(INDEX(Overrides!$D$6:$J$45,MATCH($F154&amp;$G154,Overrides!$C$6:$C$45,0),2),"")&lt;&gt;"",IFERROR(INDEX(Overrides!$D$6:$J$45,MATCH($F154&amp;$G154,Overrides!$C$6:$C$45,0),2),""),MROUND(VLOOKUP("P1",Setup!$A$30:$B$36,2,FALSE())*VLOOKUP($G154,Setup!$A$40:$B$48,2,FALSE())*VLOOKUP($F154,Setup!$A$52:$B$55,2,FALSE()),0.5)))</f>
        <v>63</v>
      </c>
      <c r="K154" s="232">
        <f>IF(IFERROR(INDEX(Overrides!$F$49:$L$288,MATCH($A154&amp;$G154,Overrides!$C$49:$C$288,0),3),"")&lt;&gt;"",IFERROR(INDEX(Overrides!$F$49:$L$288,MATCH($A154&amp;$G154,Overrides!$C$49:$C$288,0),3),""),IF(IFERROR(INDEX(Overrides!$D$6:$J$45,MATCH($F154&amp;$G154,Overrides!$C$6:$C$45,0),3),"")&lt;&gt;"",IFERROR(INDEX(Overrides!$D$6:$J$45,MATCH($F154&amp;$G154,Overrides!$C$6:$C$45,0),3),""),MROUND(VLOOKUP("P2+",Setup!$A$30:$B$36,2,FALSE())*VLOOKUP($G154,Setup!$A$40:$B$48,2,FALSE())*VLOOKUP($F154,Setup!$A$52:$B$55,2,FALSE()),0.5)))</f>
        <v>56.5</v>
      </c>
      <c r="L154" s="232">
        <f>IF(IFERROR(INDEX(Overrides!$F$49:$L$288,MATCH($A154&amp;$G154,Overrides!$C$49:$C$288,0),4),"")&lt;&gt;"",IFERROR(INDEX(Overrides!$F$49:$L$288,MATCH($A154&amp;$G154,Overrides!$C$49:$C$288,0),4),""),IF(IFERROR(INDEX(Overrides!$D$6:$J$45,MATCH($F154&amp;$G154,Overrides!$C$6:$C$45,0),4),"")&lt;&gt;"",IFERROR(INDEX(Overrides!$D$6:$J$45,MATCH($F154&amp;$G154,Overrides!$C$6:$C$45,0),4),""),MROUND(VLOOKUP("P2",Setup!$A$30:$B$36,2,FALSE())*VLOOKUP($G154,Setup!$A$40:$B$48,2,FALSE())*VLOOKUP($F154,Setup!$A$52:$B$55,2,FALSE()),0.5)))</f>
        <v>45</v>
      </c>
      <c r="M154" s="232">
        <f>IF(IFERROR(INDEX(Overrides!$F$49:$L$288,MATCH($A154&amp;$G154,Overrides!$C$49:$C$288,0),5),"")&lt;&gt;"",IFERROR(INDEX(Overrides!$F$49:$L$288,MATCH($A154&amp;$G154,Overrides!$C$49:$C$288,0),5),""),IF(IFERROR(INDEX(Overrides!$D$6:$J$45,MATCH($F154&amp;$G154,Overrides!$C$6:$C$45,0),5),"")&lt;&gt;"",IFERROR(INDEX(Overrides!$D$6:$J$45,MATCH($F154&amp;$G154,Overrides!$C$6:$C$45,0),5),""),MROUND(VLOOKUP("P3",Setup!$A$30:$B$36,2,FALSE())*VLOOKUP($G154,Setup!$A$40:$B$48,2,FALSE())*VLOOKUP($F154,Setup!$A$52:$B$55,2,FALSE()),0.5)))</f>
        <v>26.5</v>
      </c>
      <c r="N154" s="232">
        <f>IF(IFERROR(INDEX(Overrides!$F$49:$L$288,MATCH($A154&amp;$G154,Overrides!$C$49:$C$288,0),6),"")&lt;&gt;"",IFERROR(INDEX(Overrides!$F$49:$L$288,MATCH($A154&amp;$G154,Overrides!$C$49:$C$288,0),6),""),IF(IFERROR(INDEX(Overrides!$D$6:$J$45,MATCH($F154&amp;$G154,Overrides!$C$6:$C$45,0),6),"")&lt;&gt;"",IFERROR(INDEX(Overrides!$D$6:$J$45,MATCH($F154&amp;$G154,Overrides!$C$6:$C$45,0),6),""),MROUND(VLOOKUP("P4",Setup!$A$30:$B$36,2,FALSE())*VLOOKUP($G154,Setup!$A$40:$B$48,2,FALSE())*VLOOKUP($F154,Setup!$A$52:$B$55,2,FALSE()),0.5)))</f>
        <v>17.5</v>
      </c>
      <c r="O154" s="232">
        <f>IF(IFERROR(INDEX(Overrides!$F$49:$L$288,MATCH($A154&amp;$G154,Overrides!$C$49:$C$288,0),7),"")&lt;&gt;"",IFERROR(INDEX(Overrides!$F$49:$L$288,MATCH($A154&amp;$G154,Overrides!$C$49:$C$288,0),7),""),IF(IFERROR(INDEX(Overrides!$D$6:$J$45,MATCH($F154&amp;$G154,Overrides!$C$6:$C$45,0),7),"")&lt;&gt;"",IFERROR(INDEX(Overrides!$D$6:$J$45,MATCH($F154&amp;$G154,Overrides!$C$6:$C$45,0),7),""),MROUND(VLOOKUP("P5",Setup!$A$30:$B$36,2,FALSE())*VLOOKUP($G154,Setup!$A$40:$B$48,2,FALSE())*VLOOKUP($F154,Setup!$A$52:$B$55,2,FALSE()),0.5)))</f>
        <v>14</v>
      </c>
      <c r="P154" s="233">
        <f>SUMIFS(Inventory!$F$2:$F$38,Inventory!$I$2:$I$38,"P1+",Inventory!$E$2:$E$38,"&lt;&gt;West")+IF(UPPER($H154)="YES",SUMIFS(Inventory!$F$2:$F$38,Inventory!$I$2:$I$38,"P1+",Inventory!$E$2:$E$38,"West"),0)</f>
        <v>68</v>
      </c>
      <c r="Q154" s="233">
        <f>SUMIFS(Inventory!$F$2:$F$38,Inventory!$I$2:$I$38,"P1",Inventory!$E$2:$E$38,"&lt;&gt;West")+IF(UPPER($H154)="YES",SUMIFS(Inventory!$F$2:$F$38,Inventory!$I$2:$I$38,"P1",Inventory!$E$2:$E$38,"West"),0)</f>
        <v>422</v>
      </c>
      <c r="R154" s="233">
        <f>SUMIFS(Inventory!$F$2:$F$38,Inventory!$I$2:$I$38,"P2+",Inventory!$E$2:$E$38,"&lt;&gt;West")+IF(UPPER($H154)="YES",SUMIFS(Inventory!$F$2:$F$38,Inventory!$I$2:$I$38,"P2+",Inventory!$E$2:$E$38,"West"),0)</f>
        <v>70</v>
      </c>
      <c r="S154" s="233">
        <f>SUMIFS(Inventory!$F$2:$F$38,Inventory!$I$2:$I$38,"P2",Inventory!$E$2:$E$38,"&lt;&gt;West")+IF(UPPER($H154)="YES",SUMIFS(Inventory!$F$2:$F$38,Inventory!$I$2:$I$38,"P2",Inventory!$E$2:$E$38,"West"),0)</f>
        <v>658</v>
      </c>
      <c r="T154" s="233">
        <f>SUMIFS(Inventory!$F$2:$F$38,Inventory!$I$2:$I$38,"P3",Inventory!$E$2:$E$38,"&lt;&gt;West")+IF(UPPER($H154)="YES",SUMIFS(Inventory!$F$2:$F$38,Inventory!$I$2:$I$38,"P3",Inventory!$E$2:$E$38,"West"),0)</f>
        <v>1120</v>
      </c>
      <c r="U154" s="233">
        <f>SUMIFS(Inventory!$F$2:$F$38,Inventory!$I$2:$I$38,"P4",Inventory!$E$2:$E$38,"&lt;&gt;West")+IF(UPPER($H154)="YES",SUMIFS(Inventory!$F$2:$F$38,Inventory!$I$2:$I$38,"P4",Inventory!$E$2:$E$38,"West"),0)</f>
        <v>746</v>
      </c>
      <c r="V154" s="233">
        <f>SUMIFS(Inventory!$F$2:$F$38,Inventory!$I$2:$I$38,"P5",Inventory!$E$2:$E$38,"&lt;&gt;West")+IF(UPPER($H154)="YES",SUMIFS(Inventory!$F$2:$F$38,Inventory!$I$2:$I$38,"P5",Inventory!$E$2:$E$38,"West"),0)</f>
        <v>922</v>
      </c>
      <c r="W154" s="233">
        <f t="shared" si="195"/>
        <v>4006</v>
      </c>
      <c r="X154" s="233">
        <f>IF(IFERROR(INDEX(Overrides!$F$292:$L$531,MATCH($A154&amp;$G154,Overrides!$C$292:$C$531,0),1),"")&lt;&gt;"",IFERROR(INDEX(Overrides!$F$292:$L$531,MATCH($A154&amp;$G154,Overrides!$C$292:$C$531,0),1),""),ROUND(P154*Setup!B$71*VLOOKUP($F154,Setup!$A$52:$C$55,3,FALSE()),0))</f>
        <v>0</v>
      </c>
      <c r="Y154" s="233">
        <f>IF(IFERROR(INDEX(Overrides!$F$292:$L$531,MATCH($A154&amp;$G154,Overrides!$C$292:$C$531,0),2),"")&lt;&gt;"",IFERROR(INDEX(Overrides!$F$292:$L$531,MATCH($A154&amp;$G154,Overrides!$C$292:$C$531,0),2),""),ROUND(Q154*Setup!C$71*VLOOKUP($F154,Setup!$A$52:$C$55,3,FALSE()),0))</f>
        <v>0</v>
      </c>
      <c r="Z154" s="233">
        <f>IF(IFERROR(INDEX(Overrides!$F$292:$L$531,MATCH($A154&amp;$G154,Overrides!$C$292:$C$531,0),3),"")&lt;&gt;"",IFERROR(INDEX(Overrides!$F$292:$L$531,MATCH($A154&amp;$G154,Overrides!$C$292:$C$531,0),3),""),ROUND(R154*Setup!D$71*VLOOKUP($F154,Setup!$A$52:$C$55,3,FALSE()),0))</f>
        <v>0</v>
      </c>
      <c r="AA154" s="233">
        <f>IF(IFERROR(INDEX(Overrides!$F$292:$L$531,MATCH($A154&amp;$G154,Overrides!$C$292:$C$531,0),4),"")&lt;&gt;"",IFERROR(INDEX(Overrides!$F$292:$L$531,MATCH($A154&amp;$G154,Overrides!$C$292:$C$531,0),4),""),ROUND(S154*Setup!E$71*VLOOKUP($F154,Setup!$A$52:$C$55,3,FALSE()),0))</f>
        <v>84</v>
      </c>
      <c r="AB154" s="233">
        <f>IF(IFERROR(INDEX(Overrides!$F$292:$L$531,MATCH($A154&amp;$G154,Overrides!$C$292:$C$531,0),5),"")&lt;&gt;"",IFERROR(INDEX(Overrides!$F$292:$L$531,MATCH($A154&amp;$G154,Overrides!$C$292:$C$531,0),5),""),ROUND(T154*Setup!F$71*VLOOKUP($F154,Setup!$A$52:$C$55,3,FALSE()),0))</f>
        <v>286</v>
      </c>
      <c r="AC154" s="233">
        <f>IF(IFERROR(INDEX(Overrides!$F$292:$L$531,MATCH($A154&amp;$G154,Overrides!$C$292:$C$531,0),6),"")&lt;&gt;"",IFERROR(INDEX(Overrides!$F$292:$L$531,MATCH($A154&amp;$G154,Overrides!$C$292:$C$531,0),6),""),ROUND(U154*Setup!G$71*VLOOKUP($F154,Setup!$A$52:$C$55,3,FALSE()),0))</f>
        <v>222</v>
      </c>
      <c r="AD154" s="233">
        <f>IF(IFERROR(INDEX(Overrides!$F$292:$L$531,MATCH($A154&amp;$G154,Overrides!$C$292:$C$531,0),7),"")&lt;&gt;"",IFERROR(INDEX(Overrides!$F$292:$L$531,MATCH($A154&amp;$G154,Overrides!$C$292:$C$531,0),7),""),ROUND(V154*Setup!H$71*VLOOKUP($F154,Setup!$A$52:$C$55,3,FALSE()),0))</f>
        <v>392</v>
      </c>
      <c r="AE154" s="233">
        <f t="shared" si="160"/>
        <v>984</v>
      </c>
      <c r="AF154" s="233">
        <f t="shared" si="161"/>
        <v>68</v>
      </c>
      <c r="AG154" s="233">
        <f t="shared" si="162"/>
        <v>422</v>
      </c>
      <c r="AH154" s="233">
        <f t="shared" si="163"/>
        <v>70</v>
      </c>
      <c r="AI154" s="233">
        <f t="shared" si="164"/>
        <v>574</v>
      </c>
      <c r="AJ154" s="233">
        <f t="shared" si="165"/>
        <v>834</v>
      </c>
      <c r="AK154" s="233">
        <f t="shared" si="166"/>
        <v>524</v>
      </c>
      <c r="AL154" s="233">
        <f t="shared" si="167"/>
        <v>530</v>
      </c>
      <c r="AM154" s="233">
        <f t="shared" si="168"/>
        <v>3476</v>
      </c>
      <c r="AN154" s="234">
        <f t="shared" si="196"/>
        <v>0</v>
      </c>
      <c r="AO154" s="234">
        <f t="shared" si="197"/>
        <v>0</v>
      </c>
      <c r="AP154" s="234">
        <f t="shared" si="198"/>
        <v>0</v>
      </c>
      <c r="AQ154" s="234">
        <f t="shared" si="199"/>
        <v>3780</v>
      </c>
      <c r="AR154" s="234">
        <f t="shared" si="200"/>
        <v>7579</v>
      </c>
      <c r="AS154" s="234">
        <f t="shared" si="201"/>
        <v>3885</v>
      </c>
      <c r="AT154" s="234">
        <f t="shared" si="202"/>
        <v>5488</v>
      </c>
      <c r="AU154" s="234">
        <f t="shared" si="169"/>
        <v>20732</v>
      </c>
      <c r="AV154" s="167" t="str">
        <f>Setup!I18</f>
        <v>Yes</v>
      </c>
      <c r="AW154" s="167" t="str">
        <f>Setup!J18</f>
        <v>Yes</v>
      </c>
    </row>
    <row r="155" spans="1:49" ht="15" customHeight="1" x14ac:dyDescent="0.3">
      <c r="A155" s="167">
        <f>Setup!A18</f>
        <v>16</v>
      </c>
      <c r="B155" s="230">
        <f>Setup!B18</f>
        <v>46291</v>
      </c>
      <c r="C155" s="167" t="str">
        <f>Setup!C18</f>
        <v>Saturday</v>
      </c>
      <c r="D155" s="167" t="str">
        <f>Setup!D18</f>
        <v>Union Omaha</v>
      </c>
      <c r="E155" s="231">
        <f>Setup!E18</f>
        <v>0.79166666666666696</v>
      </c>
      <c r="F155" s="167" t="str">
        <f>Setup!F18</f>
        <v>B</v>
      </c>
      <c r="G155" s="167" t="s">
        <v>113</v>
      </c>
      <c r="H155" s="167" t="str">
        <f>Setup!H18</f>
        <v>Yes</v>
      </c>
      <c r="I155" s="232">
        <f>IF(IFERROR(INDEX(Overrides!$F$49:$L$288,MATCH($A155&amp;$G155,Overrides!$C$49:$C$288,0),1),"")&lt;&gt;"",IFERROR(INDEX(Overrides!$F$49:$L$288,MATCH($A155&amp;$G155,Overrides!$C$49:$C$288,0),1),""),IF(IFERROR(INDEX(Overrides!$D$6:$J$45,MATCH($F155&amp;$G155,Overrides!$C$6:$C$45,0),1),"")&lt;&gt;"",IFERROR(INDEX(Overrides!$D$6:$J$45,MATCH($F155&amp;$G155,Overrides!$C$6:$C$45,0),1),""),MROUND(VLOOKUP("P1+",Setup!$A$30:$B$36,2,FALSE())*VLOOKUP($G155,Setup!$A$40:$B$48,2,FALSE())*VLOOKUP($F155,Setup!$A$52:$B$55,2,FALSE()),0.5)))</f>
        <v>81.5</v>
      </c>
      <c r="J155" s="232">
        <f>IF(IFERROR(INDEX(Overrides!$F$49:$L$288,MATCH($A155&amp;$G155,Overrides!$C$49:$C$288,0),2),"")&lt;&gt;"",IFERROR(INDEX(Overrides!$F$49:$L$288,MATCH($A155&amp;$G155,Overrides!$C$49:$C$288,0),2),""),IF(IFERROR(INDEX(Overrides!$D$6:$J$45,MATCH($F155&amp;$G155,Overrides!$C$6:$C$45,0),2),"")&lt;&gt;"",IFERROR(INDEX(Overrides!$D$6:$J$45,MATCH($F155&amp;$G155,Overrides!$C$6:$C$45,0),2),""),MROUND(VLOOKUP("P1",Setup!$A$30:$B$36,2,FALSE())*VLOOKUP($G155,Setup!$A$40:$B$48,2,FALSE())*VLOOKUP($F155,Setup!$A$52:$B$55,2,FALSE()),0.5)))</f>
        <v>69</v>
      </c>
      <c r="K155" s="232">
        <f>IF(IFERROR(INDEX(Overrides!$F$49:$L$288,MATCH($A155&amp;$G155,Overrides!$C$49:$C$288,0),3),"")&lt;&gt;"",IFERROR(INDEX(Overrides!$F$49:$L$288,MATCH($A155&amp;$G155,Overrides!$C$49:$C$288,0),3),""),IF(IFERROR(INDEX(Overrides!$D$6:$J$45,MATCH($F155&amp;$G155,Overrides!$C$6:$C$45,0),3),"")&lt;&gt;"",IFERROR(INDEX(Overrides!$D$6:$J$45,MATCH($F155&amp;$G155,Overrides!$C$6:$C$45,0),3),""),MROUND(VLOOKUP("P2+",Setup!$A$30:$B$36,2,FALSE())*VLOOKUP($G155,Setup!$A$40:$B$48,2,FALSE())*VLOOKUP($F155,Setup!$A$52:$B$55,2,FALSE()),0.5)))</f>
        <v>61.5</v>
      </c>
      <c r="L155" s="232">
        <f>IF(IFERROR(INDEX(Overrides!$F$49:$L$288,MATCH($A155&amp;$G155,Overrides!$C$49:$C$288,0),4),"")&lt;&gt;"",IFERROR(INDEX(Overrides!$F$49:$L$288,MATCH($A155&amp;$G155,Overrides!$C$49:$C$288,0),4),""),IF(IFERROR(INDEX(Overrides!$D$6:$J$45,MATCH($F155&amp;$G155,Overrides!$C$6:$C$45,0),4),"")&lt;&gt;"",IFERROR(INDEX(Overrides!$D$6:$J$45,MATCH($F155&amp;$G155,Overrides!$C$6:$C$45,0),4),""),MROUND(VLOOKUP("P2",Setup!$A$30:$B$36,2,FALSE())*VLOOKUP($G155,Setup!$A$40:$B$48,2,FALSE())*VLOOKUP($F155,Setup!$A$52:$B$55,2,FALSE()),0.5)))</f>
        <v>49</v>
      </c>
      <c r="M155" s="232">
        <f>IF(IFERROR(INDEX(Overrides!$F$49:$L$288,MATCH($A155&amp;$G155,Overrides!$C$49:$C$288,0),5),"")&lt;&gt;"",IFERROR(INDEX(Overrides!$F$49:$L$288,MATCH($A155&amp;$G155,Overrides!$C$49:$C$288,0),5),""),IF(IFERROR(INDEX(Overrides!$D$6:$J$45,MATCH($F155&amp;$G155,Overrides!$C$6:$C$45,0),5),"")&lt;&gt;"",IFERROR(INDEX(Overrides!$D$6:$J$45,MATCH($F155&amp;$G155,Overrides!$C$6:$C$45,0),5),""),MROUND(VLOOKUP("P3",Setup!$A$30:$B$36,2,FALSE())*VLOOKUP($G155,Setup!$A$40:$B$48,2,FALSE())*VLOOKUP($F155,Setup!$A$52:$B$55,2,FALSE()),0.5)))</f>
        <v>29</v>
      </c>
      <c r="N155" s="232">
        <f>IF(IFERROR(INDEX(Overrides!$F$49:$L$288,MATCH($A155&amp;$G155,Overrides!$C$49:$C$288,0),6),"")&lt;&gt;"",IFERROR(INDEX(Overrides!$F$49:$L$288,MATCH($A155&amp;$G155,Overrides!$C$49:$C$288,0),6),""),IF(IFERROR(INDEX(Overrides!$D$6:$J$45,MATCH($F155&amp;$G155,Overrides!$C$6:$C$45,0),6),"")&lt;&gt;"",IFERROR(INDEX(Overrides!$D$6:$J$45,MATCH($F155&amp;$G155,Overrides!$C$6:$C$45,0),6),""),MROUND(VLOOKUP("P4",Setup!$A$30:$B$36,2,FALSE())*VLOOKUP($G155,Setup!$A$40:$B$48,2,FALSE())*VLOOKUP($F155,Setup!$A$52:$B$55,2,FALSE()),0.5)))</f>
        <v>19</v>
      </c>
      <c r="O155" s="232">
        <f>IF(IFERROR(INDEX(Overrides!$F$49:$L$288,MATCH($A155&amp;$G155,Overrides!$C$49:$C$288,0),7),"")&lt;&gt;"",IFERROR(INDEX(Overrides!$F$49:$L$288,MATCH($A155&amp;$G155,Overrides!$C$49:$C$288,0),7),""),IF(IFERROR(INDEX(Overrides!$D$6:$J$45,MATCH($F155&amp;$G155,Overrides!$C$6:$C$45,0),7),"")&lt;&gt;"",IFERROR(INDEX(Overrides!$D$6:$J$45,MATCH($F155&amp;$G155,Overrides!$C$6:$C$45,0),7),""),MROUND(VLOOKUP("P5",Setup!$A$30:$B$36,2,FALSE())*VLOOKUP($G155,Setup!$A$40:$B$48,2,FALSE())*VLOOKUP($F155,Setup!$A$52:$B$55,2,FALSE()),0.5)))</f>
        <v>15</v>
      </c>
      <c r="P155" s="233">
        <f>SUMIFS(Inventory!$F$2:$F$38,Inventory!$I$2:$I$38,"P1+",Inventory!$E$2:$E$38,"&lt;&gt;West")+IF(UPPER($H155)="YES",SUMIFS(Inventory!$F$2:$F$38,Inventory!$I$2:$I$38,"P1+",Inventory!$E$2:$E$38,"West"),0)</f>
        <v>68</v>
      </c>
      <c r="Q155" s="233">
        <f>SUMIFS(Inventory!$F$2:$F$38,Inventory!$I$2:$I$38,"P1",Inventory!$E$2:$E$38,"&lt;&gt;West")+IF(UPPER($H155)="YES",SUMIFS(Inventory!$F$2:$F$38,Inventory!$I$2:$I$38,"P1",Inventory!$E$2:$E$38,"West"),0)</f>
        <v>422</v>
      </c>
      <c r="R155" s="233">
        <f>SUMIFS(Inventory!$F$2:$F$38,Inventory!$I$2:$I$38,"P2+",Inventory!$E$2:$E$38,"&lt;&gt;West")+IF(UPPER($H155)="YES",SUMIFS(Inventory!$F$2:$F$38,Inventory!$I$2:$I$38,"P2+",Inventory!$E$2:$E$38,"West"),0)</f>
        <v>70</v>
      </c>
      <c r="S155" s="233">
        <f>SUMIFS(Inventory!$F$2:$F$38,Inventory!$I$2:$I$38,"P2",Inventory!$E$2:$E$38,"&lt;&gt;West")+IF(UPPER($H155)="YES",SUMIFS(Inventory!$F$2:$F$38,Inventory!$I$2:$I$38,"P2",Inventory!$E$2:$E$38,"West"),0)</f>
        <v>658</v>
      </c>
      <c r="T155" s="233">
        <f>SUMIFS(Inventory!$F$2:$F$38,Inventory!$I$2:$I$38,"P3",Inventory!$E$2:$E$38,"&lt;&gt;West")+IF(UPPER($H155)="YES",SUMIFS(Inventory!$F$2:$F$38,Inventory!$I$2:$I$38,"P3",Inventory!$E$2:$E$38,"West"),0)</f>
        <v>1120</v>
      </c>
      <c r="U155" s="233">
        <f>SUMIFS(Inventory!$F$2:$F$38,Inventory!$I$2:$I$38,"P4",Inventory!$E$2:$E$38,"&lt;&gt;West")+IF(UPPER($H155)="YES",SUMIFS(Inventory!$F$2:$F$38,Inventory!$I$2:$I$38,"P4",Inventory!$E$2:$E$38,"West"),0)</f>
        <v>746</v>
      </c>
      <c r="V155" s="233">
        <f>SUMIFS(Inventory!$F$2:$F$38,Inventory!$I$2:$I$38,"P5",Inventory!$E$2:$E$38,"&lt;&gt;West")+IF(UPPER($H155)="YES",SUMIFS(Inventory!$F$2:$F$38,Inventory!$I$2:$I$38,"P5",Inventory!$E$2:$E$38,"West"),0)</f>
        <v>922</v>
      </c>
      <c r="W155" s="233">
        <f t="shared" si="195"/>
        <v>4006</v>
      </c>
      <c r="X155" s="233">
        <f>IF(IFERROR(INDEX(Overrides!$F$292:$L$531,MATCH($A155&amp;$G155,Overrides!$C$292:$C$531,0),1),"")&lt;&gt;"",IFERROR(INDEX(Overrides!$F$292:$L$531,MATCH($A155&amp;$G155,Overrides!$C$292:$C$531,0),1),""),ROUND(P155*Setup!B$72*VLOOKUP($F155,Setup!$A$52:$C$55,3,FALSE()),0))</f>
        <v>0</v>
      </c>
      <c r="Y155" s="233">
        <f>IF(IFERROR(INDEX(Overrides!$F$292:$L$531,MATCH($A155&amp;$G155,Overrides!$C$292:$C$531,0),2),"")&lt;&gt;"",IFERROR(INDEX(Overrides!$F$292:$L$531,MATCH($A155&amp;$G155,Overrides!$C$292:$C$531,0),2),""),ROUND(Q155*Setup!C$72*VLOOKUP($F155,Setup!$A$52:$C$55,3,FALSE()),0))</f>
        <v>215</v>
      </c>
      <c r="Z155" s="233">
        <f>IF(IFERROR(INDEX(Overrides!$F$292:$L$531,MATCH($A155&amp;$G155,Overrides!$C$292:$C$531,0),3),"")&lt;&gt;"",IFERROR(INDEX(Overrides!$F$292:$L$531,MATCH($A155&amp;$G155,Overrides!$C$292:$C$531,0),3),""),ROUND(R155*Setup!D$72*VLOOKUP($F155,Setup!$A$52:$C$55,3,FALSE()),0))</f>
        <v>0</v>
      </c>
      <c r="AA155" s="233">
        <f>IF(IFERROR(INDEX(Overrides!$F$292:$L$531,MATCH($A155&amp;$G155,Overrides!$C$292:$C$531,0),4),"")&lt;&gt;"",IFERROR(INDEX(Overrides!$F$292:$L$531,MATCH($A155&amp;$G155,Overrides!$C$292:$C$531,0),4),""),ROUND(S155*Setup!E$72*VLOOKUP($F155,Setup!$A$52:$C$55,3,FALSE()),0))</f>
        <v>336</v>
      </c>
      <c r="AB155" s="233">
        <f>IF(IFERROR(INDEX(Overrides!$F$292:$L$531,MATCH($A155&amp;$G155,Overrides!$C$292:$C$531,0),5),"")&lt;&gt;"",IFERROR(INDEX(Overrides!$F$292:$L$531,MATCH($A155&amp;$G155,Overrides!$C$292:$C$531,0),5),""),ROUND(T155*Setup!F$72*VLOOKUP($F155,Setup!$A$52:$C$55,3,FALSE()),0))</f>
        <v>381</v>
      </c>
      <c r="AC155" s="233">
        <f>IF(IFERROR(INDEX(Overrides!$F$292:$L$531,MATCH($A155&amp;$G155,Overrides!$C$292:$C$531,0),6),"")&lt;&gt;"",IFERROR(INDEX(Overrides!$F$292:$L$531,MATCH($A155&amp;$G155,Overrides!$C$292:$C$531,0),6),""),ROUND(U155*Setup!G$72*VLOOKUP($F155,Setup!$A$52:$C$55,3,FALSE()),0))</f>
        <v>285</v>
      </c>
      <c r="AD155" s="233">
        <f>IF(IFERROR(INDEX(Overrides!$F$292:$L$531,MATCH($A155&amp;$G155,Overrides!$C$292:$C$531,0),7),"")&lt;&gt;"",IFERROR(INDEX(Overrides!$F$292:$L$531,MATCH($A155&amp;$G155,Overrides!$C$292:$C$531,0),7),""),ROUND(V155*Setup!H$72*VLOOKUP($F155,Setup!$A$52:$C$55,3,FALSE()),0))</f>
        <v>196</v>
      </c>
      <c r="AE155" s="233">
        <f t="shared" si="160"/>
        <v>1413</v>
      </c>
      <c r="AF155" s="233">
        <f t="shared" si="161"/>
        <v>68</v>
      </c>
      <c r="AG155" s="233">
        <f t="shared" si="162"/>
        <v>207</v>
      </c>
      <c r="AH155" s="233">
        <f t="shared" si="163"/>
        <v>70</v>
      </c>
      <c r="AI155" s="233">
        <f t="shared" si="164"/>
        <v>322</v>
      </c>
      <c r="AJ155" s="233">
        <f t="shared" si="165"/>
        <v>739</v>
      </c>
      <c r="AK155" s="233">
        <f t="shared" si="166"/>
        <v>461</v>
      </c>
      <c r="AL155" s="233">
        <f t="shared" si="167"/>
        <v>726</v>
      </c>
      <c r="AM155" s="233">
        <f t="shared" si="168"/>
        <v>3280</v>
      </c>
      <c r="AN155" s="234">
        <f t="shared" si="196"/>
        <v>0</v>
      </c>
      <c r="AO155" s="234">
        <f t="shared" si="197"/>
        <v>14835</v>
      </c>
      <c r="AP155" s="234">
        <f t="shared" si="198"/>
        <v>0</v>
      </c>
      <c r="AQ155" s="234">
        <f t="shared" si="199"/>
        <v>16464</v>
      </c>
      <c r="AR155" s="234">
        <f t="shared" si="200"/>
        <v>11049</v>
      </c>
      <c r="AS155" s="234">
        <f t="shared" si="201"/>
        <v>5415</v>
      </c>
      <c r="AT155" s="234">
        <f t="shared" si="202"/>
        <v>2940</v>
      </c>
      <c r="AU155" s="234">
        <f t="shared" si="169"/>
        <v>50703</v>
      </c>
      <c r="AV155" s="167" t="str">
        <f>Setup!I18</f>
        <v>Yes</v>
      </c>
      <c r="AW155" s="167" t="str">
        <f>Setup!J18</f>
        <v>Yes</v>
      </c>
    </row>
    <row r="156" spans="1:49" ht="15" customHeight="1" x14ac:dyDescent="0.3">
      <c r="A156" s="167">
        <f>Setup!A18</f>
        <v>16</v>
      </c>
      <c r="B156" s="230">
        <f>Setup!B18</f>
        <v>46291</v>
      </c>
      <c r="C156" s="167" t="str">
        <f>Setup!C18</f>
        <v>Saturday</v>
      </c>
      <c r="D156" s="167" t="str">
        <f>Setup!D18</f>
        <v>Union Omaha</v>
      </c>
      <c r="E156" s="231">
        <f>Setup!E18</f>
        <v>0.79166666666666696</v>
      </c>
      <c r="F156" s="167" t="str">
        <f>Setup!F18</f>
        <v>B</v>
      </c>
      <c r="G156" s="167" t="s">
        <v>115</v>
      </c>
      <c r="H156" s="167" t="str">
        <f>Setup!H18</f>
        <v>Yes</v>
      </c>
      <c r="I156" s="232">
        <f>IF(IFERROR(INDEX(Overrides!$F$49:$L$288,MATCH($A156&amp;$G156,Overrides!$C$49:$C$288,0),1),"")&lt;&gt;"",IFERROR(INDEX(Overrides!$F$49:$L$288,MATCH($A156&amp;$G156,Overrides!$C$49:$C$288,0),1),""),IF(IFERROR(INDEX(Overrides!$D$6:$J$45,MATCH($F156&amp;$G156,Overrides!$C$6:$C$45,0),1),"")&lt;&gt;"",IFERROR(INDEX(Overrides!$D$6:$J$45,MATCH($F156&amp;$G156,Overrides!$C$6:$C$45,0),1),""),MROUND(VLOOKUP("P1+",Setup!$A$30:$B$36,2,FALSE())*VLOOKUP($G156,Setup!$A$40:$B$48,2,FALSE())*VLOOKUP($F156,Setup!$A$52:$B$55,2,FALSE()),0.5)))</f>
        <v>88</v>
      </c>
      <c r="J156" s="232">
        <f>IF(IFERROR(INDEX(Overrides!$F$49:$L$288,MATCH($A156&amp;$G156,Overrides!$C$49:$C$288,0),2),"")&lt;&gt;"",IFERROR(INDEX(Overrides!$F$49:$L$288,MATCH($A156&amp;$G156,Overrides!$C$49:$C$288,0),2),""),IF(IFERROR(INDEX(Overrides!$D$6:$J$45,MATCH($F156&amp;$G156,Overrides!$C$6:$C$45,0),2),"")&lt;&gt;"",IFERROR(INDEX(Overrides!$D$6:$J$45,MATCH($F156&amp;$G156,Overrides!$C$6:$C$45,0),2),""),MROUND(VLOOKUP("P1",Setup!$A$30:$B$36,2,FALSE())*VLOOKUP($G156,Setup!$A$40:$B$48,2,FALSE())*VLOOKUP($F156,Setup!$A$52:$B$55,2,FALSE()),0.5)))</f>
        <v>74.5</v>
      </c>
      <c r="K156" s="232">
        <f>IF(IFERROR(INDEX(Overrides!$F$49:$L$288,MATCH($A156&amp;$G156,Overrides!$C$49:$C$288,0),3),"")&lt;&gt;"",IFERROR(INDEX(Overrides!$F$49:$L$288,MATCH($A156&amp;$G156,Overrides!$C$49:$C$288,0),3),""),IF(IFERROR(INDEX(Overrides!$D$6:$J$45,MATCH($F156&amp;$G156,Overrides!$C$6:$C$45,0),3),"")&lt;&gt;"",IFERROR(INDEX(Overrides!$D$6:$J$45,MATCH($F156&amp;$G156,Overrides!$C$6:$C$45,0),3),""),MROUND(VLOOKUP("P2+",Setup!$A$30:$B$36,2,FALSE())*VLOOKUP($G156,Setup!$A$40:$B$48,2,FALSE())*VLOOKUP($F156,Setup!$A$52:$B$55,2,FALSE()),0.5)))</f>
        <v>66</v>
      </c>
      <c r="L156" s="232">
        <f>IF(IFERROR(INDEX(Overrides!$F$49:$L$288,MATCH($A156&amp;$G156,Overrides!$C$49:$C$288,0),4),"")&lt;&gt;"",IFERROR(INDEX(Overrides!$F$49:$L$288,MATCH($A156&amp;$G156,Overrides!$C$49:$C$288,0),4),""),IF(IFERROR(INDEX(Overrides!$D$6:$J$45,MATCH($F156&amp;$G156,Overrides!$C$6:$C$45,0),4),"")&lt;&gt;"",IFERROR(INDEX(Overrides!$D$6:$J$45,MATCH($F156&amp;$G156,Overrides!$C$6:$C$45,0),4),""),MROUND(VLOOKUP("P2",Setup!$A$30:$B$36,2,FALSE())*VLOOKUP($G156,Setup!$A$40:$B$48,2,FALSE())*VLOOKUP($F156,Setup!$A$52:$B$55,2,FALSE()),0.5)))</f>
        <v>52.5</v>
      </c>
      <c r="M156" s="232">
        <f>IF(IFERROR(INDEX(Overrides!$F$49:$L$288,MATCH($A156&amp;$G156,Overrides!$C$49:$C$288,0),5),"")&lt;&gt;"",IFERROR(INDEX(Overrides!$F$49:$L$288,MATCH($A156&amp;$G156,Overrides!$C$49:$C$288,0),5),""),IF(IFERROR(INDEX(Overrides!$D$6:$J$45,MATCH($F156&amp;$G156,Overrides!$C$6:$C$45,0),5),"")&lt;&gt;"",IFERROR(INDEX(Overrides!$D$6:$J$45,MATCH($F156&amp;$G156,Overrides!$C$6:$C$45,0),5),""),MROUND(VLOOKUP("P3",Setup!$A$30:$B$36,2,FALSE())*VLOOKUP($G156,Setup!$A$40:$B$48,2,FALSE())*VLOOKUP($F156,Setup!$A$52:$B$55,2,FALSE()),0.5)))</f>
        <v>31</v>
      </c>
      <c r="N156" s="232">
        <f>IF(IFERROR(INDEX(Overrides!$F$49:$L$288,MATCH($A156&amp;$G156,Overrides!$C$49:$C$288,0),6),"")&lt;&gt;"",IFERROR(INDEX(Overrides!$F$49:$L$288,MATCH($A156&amp;$G156,Overrides!$C$49:$C$288,0),6),""),IF(IFERROR(INDEX(Overrides!$D$6:$J$45,MATCH($F156&amp;$G156,Overrides!$C$6:$C$45,0),6),"")&lt;&gt;"",IFERROR(INDEX(Overrides!$D$6:$J$45,MATCH($F156&amp;$G156,Overrides!$C$6:$C$45,0),6),""),MROUND(VLOOKUP("P4",Setup!$A$30:$B$36,2,FALSE())*VLOOKUP($G156,Setup!$A$40:$B$48,2,FALSE())*VLOOKUP($F156,Setup!$A$52:$B$55,2,FALSE()),0.5)))</f>
        <v>20.5</v>
      </c>
      <c r="O156" s="232">
        <f>IF(IFERROR(INDEX(Overrides!$F$49:$L$288,MATCH($A156&amp;$G156,Overrides!$C$49:$C$288,0),7),"")&lt;&gt;"",IFERROR(INDEX(Overrides!$F$49:$L$288,MATCH($A156&amp;$G156,Overrides!$C$49:$C$288,0),7),""),IF(IFERROR(INDEX(Overrides!$D$6:$J$45,MATCH($F156&amp;$G156,Overrides!$C$6:$C$45,0),7),"")&lt;&gt;"",IFERROR(INDEX(Overrides!$D$6:$J$45,MATCH($F156&amp;$G156,Overrides!$C$6:$C$45,0),7),""),MROUND(VLOOKUP("P5",Setup!$A$30:$B$36,2,FALSE())*VLOOKUP($G156,Setup!$A$40:$B$48,2,FALSE())*VLOOKUP($F156,Setup!$A$52:$B$55,2,FALSE()),0.5)))</f>
        <v>16</v>
      </c>
      <c r="P156" s="233">
        <f>SUMIFS(Inventory!$F$2:$F$38,Inventory!$I$2:$I$38,"P1+",Inventory!$E$2:$E$38,"&lt;&gt;West")+IF(UPPER($H156)="YES",SUMIFS(Inventory!$F$2:$F$38,Inventory!$I$2:$I$38,"P1+",Inventory!$E$2:$E$38,"West"),0)</f>
        <v>68</v>
      </c>
      <c r="Q156" s="233">
        <f>SUMIFS(Inventory!$F$2:$F$38,Inventory!$I$2:$I$38,"P1",Inventory!$E$2:$E$38,"&lt;&gt;West")+IF(UPPER($H156)="YES",SUMIFS(Inventory!$F$2:$F$38,Inventory!$I$2:$I$38,"P1",Inventory!$E$2:$E$38,"West"),0)</f>
        <v>422</v>
      </c>
      <c r="R156" s="233">
        <f>SUMIFS(Inventory!$F$2:$F$38,Inventory!$I$2:$I$38,"P2+",Inventory!$E$2:$E$38,"&lt;&gt;West")+IF(UPPER($H156)="YES",SUMIFS(Inventory!$F$2:$F$38,Inventory!$I$2:$I$38,"P2+",Inventory!$E$2:$E$38,"West"),0)</f>
        <v>70</v>
      </c>
      <c r="S156" s="233">
        <f>SUMIFS(Inventory!$F$2:$F$38,Inventory!$I$2:$I$38,"P2",Inventory!$E$2:$E$38,"&lt;&gt;West")+IF(UPPER($H156)="YES",SUMIFS(Inventory!$F$2:$F$38,Inventory!$I$2:$I$38,"P2",Inventory!$E$2:$E$38,"West"),0)</f>
        <v>658</v>
      </c>
      <c r="T156" s="233">
        <f>SUMIFS(Inventory!$F$2:$F$38,Inventory!$I$2:$I$38,"P3",Inventory!$E$2:$E$38,"&lt;&gt;West")+IF(UPPER($H156)="YES",SUMIFS(Inventory!$F$2:$F$38,Inventory!$I$2:$I$38,"P3",Inventory!$E$2:$E$38,"West"),0)</f>
        <v>1120</v>
      </c>
      <c r="U156" s="233">
        <f>SUMIFS(Inventory!$F$2:$F$38,Inventory!$I$2:$I$38,"P4",Inventory!$E$2:$E$38,"&lt;&gt;West")+IF(UPPER($H156)="YES",SUMIFS(Inventory!$F$2:$F$38,Inventory!$I$2:$I$38,"P4",Inventory!$E$2:$E$38,"West"),0)</f>
        <v>746</v>
      </c>
      <c r="V156" s="233">
        <f>SUMIFS(Inventory!$F$2:$F$38,Inventory!$I$2:$I$38,"P5",Inventory!$E$2:$E$38,"&lt;&gt;West")+IF(UPPER($H156)="YES",SUMIFS(Inventory!$F$2:$F$38,Inventory!$I$2:$I$38,"P5",Inventory!$E$2:$E$38,"West"),0)</f>
        <v>922</v>
      </c>
      <c r="W156" s="233">
        <f t="shared" si="195"/>
        <v>4006</v>
      </c>
      <c r="X156" s="233">
        <f>IF(IFERROR(INDEX(Overrides!$F$292:$L$531,MATCH($A156&amp;$G156,Overrides!$C$292:$C$531,0),1),"")&lt;&gt;"",IFERROR(INDEX(Overrides!$F$292:$L$531,MATCH($A156&amp;$G156,Overrides!$C$292:$C$531,0),1),""),ROUND(P156*Setup!B$73*VLOOKUP($F156,Setup!$A$52:$C$55,3,FALSE()),0))</f>
        <v>0</v>
      </c>
      <c r="Y156" s="233">
        <f>IF(IFERROR(INDEX(Overrides!$F$292:$L$531,MATCH($A156&amp;$G156,Overrides!$C$292:$C$531,0),2),"")&lt;&gt;"",IFERROR(INDEX(Overrides!$F$292:$L$531,MATCH($A156&amp;$G156,Overrides!$C$292:$C$531,0),2),""),ROUND(Q156*Setup!C$73*VLOOKUP($F156,Setup!$A$52:$C$55,3,FALSE()),0))</f>
        <v>54</v>
      </c>
      <c r="Z156" s="233">
        <f>IF(IFERROR(INDEX(Overrides!$F$292:$L$531,MATCH($A156&amp;$G156,Overrides!$C$292:$C$531,0),3),"")&lt;&gt;"",IFERROR(INDEX(Overrides!$F$292:$L$531,MATCH($A156&amp;$G156,Overrides!$C$292:$C$531,0),3),""),ROUND(R156*Setup!D$73*VLOOKUP($F156,Setup!$A$52:$C$55,3,FALSE()),0))</f>
        <v>0</v>
      </c>
      <c r="AA156" s="233">
        <f>IF(IFERROR(INDEX(Overrides!$F$292:$L$531,MATCH($A156&amp;$G156,Overrides!$C$292:$C$531,0),4),"")&lt;&gt;"",IFERROR(INDEX(Overrides!$F$292:$L$531,MATCH($A156&amp;$G156,Overrides!$C$292:$C$531,0),4),""),ROUND(S156*Setup!E$73*VLOOKUP($F156,Setup!$A$52:$C$55,3,FALSE()),0))</f>
        <v>28</v>
      </c>
      <c r="AB156" s="233">
        <f>IF(IFERROR(INDEX(Overrides!$F$292:$L$531,MATCH($A156&amp;$G156,Overrides!$C$292:$C$531,0),5),"")&lt;&gt;"",IFERROR(INDEX(Overrides!$F$292:$L$531,MATCH($A156&amp;$G156,Overrides!$C$292:$C$531,0),5),""),ROUND(T156*Setup!F$73*VLOOKUP($F156,Setup!$A$52:$C$55,3,FALSE()),0))</f>
        <v>48</v>
      </c>
      <c r="AC156" s="233">
        <f>IF(IFERROR(INDEX(Overrides!$F$292:$L$531,MATCH($A156&amp;$G156,Overrides!$C$292:$C$531,0),6),"")&lt;&gt;"",IFERROR(INDEX(Overrides!$F$292:$L$531,MATCH($A156&amp;$G156,Overrides!$C$292:$C$531,0),6),""),ROUND(U156*Setup!G$73*VLOOKUP($F156,Setup!$A$52:$C$55,3,FALSE()),0))</f>
        <v>32</v>
      </c>
      <c r="AD156" s="233">
        <f>IF(IFERROR(INDEX(Overrides!$F$292:$L$531,MATCH($A156&amp;$G156,Overrides!$C$292:$C$531,0),7),"")&lt;&gt;"",IFERROR(INDEX(Overrides!$F$292:$L$531,MATCH($A156&amp;$G156,Overrides!$C$292:$C$531,0),7),""),ROUND(V156*Setup!H$73*VLOOKUP($F156,Setup!$A$52:$C$55,3,FALSE()),0))</f>
        <v>39</v>
      </c>
      <c r="AE156" s="233">
        <f t="shared" si="160"/>
        <v>201</v>
      </c>
      <c r="AF156" s="233">
        <f t="shared" si="161"/>
        <v>68</v>
      </c>
      <c r="AG156" s="233">
        <f t="shared" si="162"/>
        <v>368</v>
      </c>
      <c r="AH156" s="233">
        <f t="shared" si="163"/>
        <v>70</v>
      </c>
      <c r="AI156" s="233">
        <f t="shared" si="164"/>
        <v>630</v>
      </c>
      <c r="AJ156" s="233">
        <f t="shared" si="165"/>
        <v>1072</v>
      </c>
      <c r="AK156" s="233">
        <f t="shared" si="166"/>
        <v>714</v>
      </c>
      <c r="AL156" s="233">
        <f t="shared" si="167"/>
        <v>883</v>
      </c>
      <c r="AM156" s="233">
        <f t="shared" si="168"/>
        <v>3123</v>
      </c>
      <c r="AN156" s="234">
        <f t="shared" si="196"/>
        <v>0</v>
      </c>
      <c r="AO156" s="234">
        <f t="shared" si="197"/>
        <v>4023</v>
      </c>
      <c r="AP156" s="234">
        <f t="shared" si="198"/>
        <v>0</v>
      </c>
      <c r="AQ156" s="234">
        <f t="shared" si="199"/>
        <v>1470</v>
      </c>
      <c r="AR156" s="234">
        <f t="shared" si="200"/>
        <v>1488</v>
      </c>
      <c r="AS156" s="234">
        <f t="shared" si="201"/>
        <v>656</v>
      </c>
      <c r="AT156" s="234">
        <f t="shared" si="202"/>
        <v>624</v>
      </c>
      <c r="AU156" s="234">
        <f t="shared" si="169"/>
        <v>8261</v>
      </c>
      <c r="AV156" s="167" t="str">
        <f>Setup!I18</f>
        <v>Yes</v>
      </c>
      <c r="AW156" s="167" t="str">
        <f>Setup!J18</f>
        <v>Yes</v>
      </c>
    </row>
    <row r="157" spans="1:49" ht="15" customHeight="1" x14ac:dyDescent="0.3">
      <c r="A157" s="167">
        <f>Setup!A18</f>
        <v>16</v>
      </c>
      <c r="B157" s="230">
        <f>Setup!B18</f>
        <v>46291</v>
      </c>
      <c r="C157" s="167" t="str">
        <f>Setup!C18</f>
        <v>Saturday</v>
      </c>
      <c r="D157" s="167" t="str">
        <f>Setup!D18</f>
        <v>Union Omaha</v>
      </c>
      <c r="E157" s="231">
        <f>Setup!E18</f>
        <v>0.79166666666666696</v>
      </c>
      <c r="F157" s="167" t="str">
        <f>Setup!F18</f>
        <v>B</v>
      </c>
      <c r="G157" s="167" t="s">
        <v>117</v>
      </c>
      <c r="H157" s="167" t="str">
        <f>Setup!H18</f>
        <v>Yes</v>
      </c>
      <c r="I157" s="232">
        <f>IF(IFERROR(INDEX(Overrides!$F$49:$L$288,MATCH($A157&amp;$G157,Overrides!$C$49:$C$288,0),1),"")&lt;&gt;"",IFERROR(INDEX(Overrides!$F$49:$L$288,MATCH($A157&amp;$G157,Overrides!$C$49:$C$288,0),1),""),IF(IFERROR(INDEX(Overrides!$D$6:$J$45,MATCH($F157&amp;$G157,Overrides!$C$6:$C$45,0),1),"")&lt;&gt;"",IFERROR(INDEX(Overrides!$D$6:$J$45,MATCH($F157&amp;$G157,Overrides!$C$6:$C$45,0),1),""),MROUND(VLOOKUP("P1+",Setup!$A$30:$B$36,2,FALSE())*VLOOKUP($G157,Setup!$A$40:$B$48,2,FALSE())*VLOOKUP($F157,Setup!$A$52:$B$55,2,FALSE()),0.5)))</f>
        <v>65</v>
      </c>
      <c r="J157" s="232">
        <f>IF(IFERROR(INDEX(Overrides!$F$49:$L$288,MATCH($A157&amp;$G157,Overrides!$C$49:$C$288,0),2),"")&lt;&gt;"",IFERROR(INDEX(Overrides!$F$49:$L$288,MATCH($A157&amp;$G157,Overrides!$C$49:$C$288,0),2),""),IF(IFERROR(INDEX(Overrides!$D$6:$J$45,MATCH($F157&amp;$G157,Overrides!$C$6:$C$45,0),2),"")&lt;&gt;"",IFERROR(INDEX(Overrides!$D$6:$J$45,MATCH($F157&amp;$G157,Overrides!$C$6:$C$45,0),2),""),MROUND(VLOOKUP("P1",Setup!$A$30:$B$36,2,FALSE())*VLOOKUP($G157,Setup!$A$40:$B$48,2,FALSE())*VLOOKUP($F157,Setup!$A$52:$B$55,2,FALSE()),0.5)))</f>
        <v>55</v>
      </c>
      <c r="K157" s="232">
        <f>IF(IFERROR(INDEX(Overrides!$F$49:$L$288,MATCH($A157&amp;$G157,Overrides!$C$49:$C$288,0),3),"")&lt;&gt;"",IFERROR(INDEX(Overrides!$F$49:$L$288,MATCH($A157&amp;$G157,Overrides!$C$49:$C$288,0),3),""),IF(IFERROR(INDEX(Overrides!$D$6:$J$45,MATCH($F157&amp;$G157,Overrides!$C$6:$C$45,0),3),"")&lt;&gt;"",IFERROR(INDEX(Overrides!$D$6:$J$45,MATCH($F157&amp;$G157,Overrides!$C$6:$C$45,0),3),""),MROUND(VLOOKUP("P2+",Setup!$A$30:$B$36,2,FALSE())*VLOOKUP($G157,Setup!$A$40:$B$48,2,FALSE())*VLOOKUP($F157,Setup!$A$52:$B$55,2,FALSE()),0.5)))</f>
        <v>49</v>
      </c>
      <c r="L157" s="232">
        <f>IF(IFERROR(INDEX(Overrides!$F$49:$L$288,MATCH($A157&amp;$G157,Overrides!$C$49:$C$288,0),4),"")&lt;&gt;"",IFERROR(INDEX(Overrides!$F$49:$L$288,MATCH($A157&amp;$G157,Overrides!$C$49:$C$288,0),4),""),IF(IFERROR(INDEX(Overrides!$D$6:$J$45,MATCH($F157&amp;$G157,Overrides!$C$6:$C$45,0),4),"")&lt;&gt;"",IFERROR(INDEX(Overrides!$D$6:$J$45,MATCH($F157&amp;$G157,Overrides!$C$6:$C$45,0),4),""),MROUND(VLOOKUP("P2",Setup!$A$30:$B$36,2,FALSE())*VLOOKUP($G157,Setup!$A$40:$B$48,2,FALSE())*VLOOKUP($F157,Setup!$A$52:$B$55,2,FALSE()),0.5)))</f>
        <v>39</v>
      </c>
      <c r="M157" s="232">
        <f>IF(IFERROR(INDEX(Overrides!$F$49:$L$288,MATCH($A157&amp;$G157,Overrides!$C$49:$C$288,0),5),"")&lt;&gt;"",IFERROR(INDEX(Overrides!$F$49:$L$288,MATCH($A157&amp;$G157,Overrides!$C$49:$C$288,0),5),""),IF(IFERROR(INDEX(Overrides!$D$6:$J$45,MATCH($F157&amp;$G157,Overrides!$C$6:$C$45,0),5),"")&lt;&gt;"",IFERROR(INDEX(Overrides!$D$6:$J$45,MATCH($F157&amp;$G157,Overrides!$C$6:$C$45,0),5),""),MROUND(VLOOKUP("P3",Setup!$A$30:$B$36,2,FALSE())*VLOOKUP($G157,Setup!$A$40:$B$48,2,FALSE())*VLOOKUP($F157,Setup!$A$52:$B$55,2,FALSE()),0.5)))</f>
        <v>23</v>
      </c>
      <c r="N157" s="232">
        <f>IF(IFERROR(INDEX(Overrides!$F$49:$L$288,MATCH($A157&amp;$G157,Overrides!$C$49:$C$288,0),6),"")&lt;&gt;"",IFERROR(INDEX(Overrides!$F$49:$L$288,MATCH($A157&amp;$G157,Overrides!$C$49:$C$288,0),6),""),IF(IFERROR(INDEX(Overrides!$D$6:$J$45,MATCH($F157&amp;$G157,Overrides!$C$6:$C$45,0),6),"")&lt;&gt;"",IFERROR(INDEX(Overrides!$D$6:$J$45,MATCH($F157&amp;$G157,Overrides!$C$6:$C$45,0),6),""),MROUND(VLOOKUP("P4",Setup!$A$30:$B$36,2,FALSE())*VLOOKUP($G157,Setup!$A$40:$B$48,2,FALSE())*VLOOKUP($F157,Setup!$A$52:$B$55,2,FALSE()),0.5)))</f>
        <v>15</v>
      </c>
      <c r="O157" s="232">
        <f>IF(IFERROR(INDEX(Overrides!$F$49:$L$288,MATCH($A157&amp;$G157,Overrides!$C$49:$C$288,0),7),"")&lt;&gt;"",IFERROR(INDEX(Overrides!$F$49:$L$288,MATCH($A157&amp;$G157,Overrides!$C$49:$C$288,0),7),""),IF(IFERROR(INDEX(Overrides!$D$6:$J$45,MATCH($F157&amp;$G157,Overrides!$C$6:$C$45,0),7),"")&lt;&gt;"",IFERROR(INDEX(Overrides!$D$6:$J$45,MATCH($F157&amp;$G157,Overrides!$C$6:$C$45,0),7),""),MROUND(VLOOKUP("P5",Setup!$A$30:$B$36,2,FALSE())*VLOOKUP($G157,Setup!$A$40:$B$48,2,FALSE())*VLOOKUP($F157,Setup!$A$52:$B$55,2,FALSE()),0.5)))</f>
        <v>12</v>
      </c>
      <c r="P157" s="233">
        <f>SUMIFS(Inventory!$F$2:$F$38,Inventory!$I$2:$I$38,"P1+",Inventory!$E$2:$E$38,"&lt;&gt;West")+IF(UPPER($H157)="YES",SUMIFS(Inventory!$F$2:$F$38,Inventory!$I$2:$I$38,"P1+",Inventory!$E$2:$E$38,"West"),0)</f>
        <v>68</v>
      </c>
      <c r="Q157" s="233">
        <f>SUMIFS(Inventory!$F$2:$F$38,Inventory!$I$2:$I$38,"P1",Inventory!$E$2:$E$38,"&lt;&gt;West")+IF(UPPER($H157)="YES",SUMIFS(Inventory!$F$2:$F$38,Inventory!$I$2:$I$38,"P1",Inventory!$E$2:$E$38,"West"),0)</f>
        <v>422</v>
      </c>
      <c r="R157" s="233">
        <f>SUMIFS(Inventory!$F$2:$F$38,Inventory!$I$2:$I$38,"P2+",Inventory!$E$2:$E$38,"&lt;&gt;West")+IF(UPPER($H157)="YES",SUMIFS(Inventory!$F$2:$F$38,Inventory!$I$2:$I$38,"P2+",Inventory!$E$2:$E$38,"West"),0)</f>
        <v>70</v>
      </c>
      <c r="S157" s="233">
        <f>SUMIFS(Inventory!$F$2:$F$38,Inventory!$I$2:$I$38,"P2",Inventory!$E$2:$E$38,"&lt;&gt;West")+IF(UPPER($H157)="YES",SUMIFS(Inventory!$F$2:$F$38,Inventory!$I$2:$I$38,"P2",Inventory!$E$2:$E$38,"West"),0)</f>
        <v>658</v>
      </c>
      <c r="T157" s="233">
        <f>SUMIFS(Inventory!$F$2:$F$38,Inventory!$I$2:$I$38,"P3",Inventory!$E$2:$E$38,"&lt;&gt;West")+IF(UPPER($H157)="YES",SUMIFS(Inventory!$F$2:$F$38,Inventory!$I$2:$I$38,"P3",Inventory!$E$2:$E$38,"West"),0)</f>
        <v>1120</v>
      </c>
      <c r="U157" s="233">
        <f>SUMIFS(Inventory!$F$2:$F$38,Inventory!$I$2:$I$38,"P4",Inventory!$E$2:$E$38,"&lt;&gt;West")+IF(UPPER($H157)="YES",SUMIFS(Inventory!$F$2:$F$38,Inventory!$I$2:$I$38,"P4",Inventory!$E$2:$E$38,"West"),0)</f>
        <v>746</v>
      </c>
      <c r="V157" s="233">
        <f>SUMIFS(Inventory!$F$2:$F$38,Inventory!$I$2:$I$38,"P5",Inventory!$E$2:$E$38,"&lt;&gt;West")+IF(UPPER($H157)="YES",SUMIFS(Inventory!$F$2:$F$38,Inventory!$I$2:$I$38,"P5",Inventory!$E$2:$E$38,"West"),0)</f>
        <v>922</v>
      </c>
      <c r="W157" s="233">
        <f t="shared" si="195"/>
        <v>4006</v>
      </c>
      <c r="X157" s="233">
        <f>IF(IFERROR(INDEX(Overrides!$F$292:$L$531,MATCH($A157&amp;$G157,Overrides!$C$292:$C$531,0),1),"")&lt;&gt;"",IFERROR(INDEX(Overrides!$F$292:$L$531,MATCH($A157&amp;$G157,Overrides!$C$292:$C$531,0),1),""),ROUND(P157*Setup!B$74*VLOOKUP($F157,Setup!$A$52:$C$55,3,FALSE()),0))</f>
        <v>0</v>
      </c>
      <c r="Y157" s="233">
        <f>IF(IFERROR(INDEX(Overrides!$F$292:$L$531,MATCH($A157&amp;$G157,Overrides!$C$292:$C$531,0),2),"")&lt;&gt;"",IFERROR(INDEX(Overrides!$F$292:$L$531,MATCH($A157&amp;$G157,Overrides!$C$292:$C$531,0),2),""),ROUND(Q157*Setup!C$74*VLOOKUP($F157,Setup!$A$52:$C$55,3,FALSE()),0))</f>
        <v>0</v>
      </c>
      <c r="Z157" s="233">
        <f>IF(IFERROR(INDEX(Overrides!$F$292:$L$531,MATCH($A157&amp;$G157,Overrides!$C$292:$C$531,0),3),"")&lt;&gt;"",IFERROR(INDEX(Overrides!$F$292:$L$531,MATCH($A157&amp;$G157,Overrides!$C$292:$C$531,0),3),""),ROUND(R157*Setup!D$74*VLOOKUP($F157,Setup!$A$52:$C$55,3,FALSE()),0))</f>
        <v>0</v>
      </c>
      <c r="AA157" s="233">
        <f>IF(IFERROR(INDEX(Overrides!$F$292:$L$531,MATCH($A157&amp;$G157,Overrides!$C$292:$C$531,0),4),"")&lt;&gt;"",IFERROR(INDEX(Overrides!$F$292:$L$531,MATCH($A157&amp;$G157,Overrides!$C$292:$C$531,0),4),""),ROUND(S157*Setup!E$74*VLOOKUP($F157,Setup!$A$52:$C$55,3,FALSE()),0))</f>
        <v>0</v>
      </c>
      <c r="AB157" s="233">
        <f>IF(IFERROR(INDEX(Overrides!$F$292:$L$531,MATCH($A157&amp;$G157,Overrides!$C$292:$C$531,0),5),"")&lt;&gt;"",IFERROR(INDEX(Overrides!$F$292:$L$531,MATCH($A157&amp;$G157,Overrides!$C$292:$C$531,0),5),""),ROUND(T157*Setup!F$74*VLOOKUP($F157,Setup!$A$52:$C$55,3,FALSE()),0))</f>
        <v>0</v>
      </c>
      <c r="AC157" s="233">
        <f>IF(IFERROR(INDEX(Overrides!$F$292:$L$531,MATCH($A157&amp;$G157,Overrides!$C$292:$C$531,0),6),"")&lt;&gt;"",IFERROR(INDEX(Overrides!$F$292:$L$531,MATCH($A157&amp;$G157,Overrides!$C$292:$C$531,0),6),""),ROUND(U157*Setup!G$74*VLOOKUP($F157,Setup!$A$52:$C$55,3,FALSE()),0))</f>
        <v>0</v>
      </c>
      <c r="AD157" s="233">
        <f>IF(IFERROR(INDEX(Overrides!$F$292:$L$531,MATCH($A157&amp;$G157,Overrides!$C$292:$C$531,0),7),"")&lt;&gt;"",IFERROR(INDEX(Overrides!$F$292:$L$531,MATCH($A157&amp;$G157,Overrides!$C$292:$C$531,0),7),""),ROUND(V157*Setup!H$74*VLOOKUP($F157,Setup!$A$52:$C$55,3,FALSE()),0))</f>
        <v>0</v>
      </c>
      <c r="AE157" s="233">
        <f t="shared" si="160"/>
        <v>0</v>
      </c>
      <c r="AF157" s="233">
        <f t="shared" si="161"/>
        <v>68</v>
      </c>
      <c r="AG157" s="233">
        <f t="shared" si="162"/>
        <v>422</v>
      </c>
      <c r="AH157" s="233">
        <f t="shared" si="163"/>
        <v>70</v>
      </c>
      <c r="AI157" s="233">
        <f t="shared" si="164"/>
        <v>658</v>
      </c>
      <c r="AJ157" s="233">
        <f t="shared" si="165"/>
        <v>1120</v>
      </c>
      <c r="AK157" s="233">
        <f t="shared" si="166"/>
        <v>746</v>
      </c>
      <c r="AL157" s="233">
        <f t="shared" si="167"/>
        <v>922</v>
      </c>
      <c r="AM157" s="233">
        <f t="shared" si="168"/>
        <v>3084</v>
      </c>
      <c r="AN157" s="234">
        <f t="shared" si="196"/>
        <v>0</v>
      </c>
      <c r="AO157" s="234">
        <f t="shared" si="197"/>
        <v>0</v>
      </c>
      <c r="AP157" s="234">
        <f t="shared" si="198"/>
        <v>0</v>
      </c>
      <c r="AQ157" s="234">
        <f t="shared" si="199"/>
        <v>0</v>
      </c>
      <c r="AR157" s="234">
        <f t="shared" si="200"/>
        <v>0</v>
      </c>
      <c r="AS157" s="234">
        <f t="shared" si="201"/>
        <v>0</v>
      </c>
      <c r="AT157" s="234">
        <f t="shared" si="202"/>
        <v>0</v>
      </c>
      <c r="AU157" s="234">
        <f t="shared" si="169"/>
        <v>0</v>
      </c>
      <c r="AV157" s="167" t="str">
        <f>Setup!I18</f>
        <v>Yes</v>
      </c>
      <c r="AW157" s="167" t="str">
        <f>Setup!J18</f>
        <v>Yes</v>
      </c>
    </row>
    <row r="158" spans="1:49" ht="15" customHeight="1" x14ac:dyDescent="0.3">
      <c r="A158" s="167">
        <f>Setup!A18</f>
        <v>16</v>
      </c>
      <c r="B158" s="230">
        <f>Setup!B18</f>
        <v>46291</v>
      </c>
      <c r="C158" s="167" t="str">
        <f>Setup!C18</f>
        <v>Saturday</v>
      </c>
      <c r="D158" s="167" t="str">
        <f>Setup!D18</f>
        <v>Union Omaha</v>
      </c>
      <c r="E158" s="231">
        <f>Setup!E18</f>
        <v>0.79166666666666696</v>
      </c>
      <c r="F158" s="167" t="str">
        <f>Setup!F18</f>
        <v>B</v>
      </c>
      <c r="G158" s="167" t="s">
        <v>119</v>
      </c>
      <c r="H158" s="167" t="str">
        <f>Setup!H18</f>
        <v>Yes</v>
      </c>
      <c r="I158" s="232">
        <f>IF(IFERROR(INDEX(Overrides!$F$49:$L$288,MATCH($A158&amp;$G158,Overrides!$C$49:$C$288,0),1),"")&lt;&gt;"",IFERROR(INDEX(Overrides!$F$49:$L$288,MATCH($A158&amp;$G158,Overrides!$C$49:$C$288,0),1),""),IF(IFERROR(INDEX(Overrides!$D$6:$J$45,MATCH($F158&amp;$G158,Overrides!$C$6:$C$45,0),1),"")&lt;&gt;"",IFERROR(INDEX(Overrides!$D$6:$J$45,MATCH($F158&amp;$G158,Overrides!$C$6:$C$45,0),1),""),MROUND(VLOOKUP("P1+",Setup!$A$30:$B$36,2,FALSE())*VLOOKUP($G158,Setup!$A$40:$B$48,2,FALSE())*VLOOKUP($F158,Setup!$A$52:$B$55,2,FALSE()),0.5)))</f>
        <v>0</v>
      </c>
      <c r="J158" s="232">
        <f>IF(IFERROR(INDEX(Overrides!$F$49:$L$288,MATCH($A158&amp;$G158,Overrides!$C$49:$C$288,0),2),"")&lt;&gt;"",IFERROR(INDEX(Overrides!$F$49:$L$288,MATCH($A158&amp;$G158,Overrides!$C$49:$C$288,0),2),""),IF(IFERROR(INDEX(Overrides!$D$6:$J$45,MATCH($F158&amp;$G158,Overrides!$C$6:$C$45,0),2),"")&lt;&gt;"",IFERROR(INDEX(Overrides!$D$6:$J$45,MATCH($F158&amp;$G158,Overrides!$C$6:$C$45,0),2),""),MROUND(VLOOKUP("P1",Setup!$A$30:$B$36,2,FALSE())*VLOOKUP($G158,Setup!$A$40:$B$48,2,FALSE())*VLOOKUP($F158,Setup!$A$52:$B$55,2,FALSE()),0.5)))</f>
        <v>0</v>
      </c>
      <c r="K158" s="232">
        <f>IF(IFERROR(INDEX(Overrides!$F$49:$L$288,MATCH($A158&amp;$G158,Overrides!$C$49:$C$288,0),3),"")&lt;&gt;"",IFERROR(INDEX(Overrides!$F$49:$L$288,MATCH($A158&amp;$G158,Overrides!$C$49:$C$288,0),3),""),IF(IFERROR(INDEX(Overrides!$D$6:$J$45,MATCH($F158&amp;$G158,Overrides!$C$6:$C$45,0),3),"")&lt;&gt;"",IFERROR(INDEX(Overrides!$D$6:$J$45,MATCH($F158&amp;$G158,Overrides!$C$6:$C$45,0),3),""),MROUND(VLOOKUP("P2+",Setup!$A$30:$B$36,2,FALSE())*VLOOKUP($G158,Setup!$A$40:$B$48,2,FALSE())*VLOOKUP($F158,Setup!$A$52:$B$55,2,FALSE()),0.5)))</f>
        <v>0</v>
      </c>
      <c r="L158" s="232">
        <f>IF(IFERROR(INDEX(Overrides!$F$49:$L$288,MATCH($A158&amp;$G158,Overrides!$C$49:$C$288,0),4),"")&lt;&gt;"",IFERROR(INDEX(Overrides!$F$49:$L$288,MATCH($A158&amp;$G158,Overrides!$C$49:$C$288,0),4),""),IF(IFERROR(INDEX(Overrides!$D$6:$J$45,MATCH($F158&amp;$G158,Overrides!$C$6:$C$45,0),4),"")&lt;&gt;"",IFERROR(INDEX(Overrides!$D$6:$J$45,MATCH($F158&amp;$G158,Overrides!$C$6:$C$45,0),4),""),MROUND(VLOOKUP("P2",Setup!$A$30:$B$36,2,FALSE())*VLOOKUP($G158,Setup!$A$40:$B$48,2,FALSE())*VLOOKUP($F158,Setup!$A$52:$B$55,2,FALSE()),0.5)))</f>
        <v>0</v>
      </c>
      <c r="M158" s="232">
        <f>IF(IFERROR(INDEX(Overrides!$F$49:$L$288,MATCH($A158&amp;$G158,Overrides!$C$49:$C$288,0),5),"")&lt;&gt;"",IFERROR(INDEX(Overrides!$F$49:$L$288,MATCH($A158&amp;$G158,Overrides!$C$49:$C$288,0),5),""),IF(IFERROR(INDEX(Overrides!$D$6:$J$45,MATCH($F158&amp;$G158,Overrides!$C$6:$C$45,0),5),"")&lt;&gt;"",IFERROR(INDEX(Overrides!$D$6:$J$45,MATCH($F158&amp;$G158,Overrides!$C$6:$C$45,0),5),""),MROUND(VLOOKUP("P3",Setup!$A$30:$B$36,2,FALSE())*VLOOKUP($G158,Setup!$A$40:$B$48,2,FALSE())*VLOOKUP($F158,Setup!$A$52:$B$55,2,FALSE()),0.5)))</f>
        <v>0</v>
      </c>
      <c r="N158" s="232">
        <f>IF(IFERROR(INDEX(Overrides!$F$49:$L$288,MATCH($A158&amp;$G158,Overrides!$C$49:$C$288,0),6),"")&lt;&gt;"",IFERROR(INDEX(Overrides!$F$49:$L$288,MATCH($A158&amp;$G158,Overrides!$C$49:$C$288,0),6),""),IF(IFERROR(INDEX(Overrides!$D$6:$J$45,MATCH($F158&amp;$G158,Overrides!$C$6:$C$45,0),6),"")&lt;&gt;"",IFERROR(INDEX(Overrides!$D$6:$J$45,MATCH($F158&amp;$G158,Overrides!$C$6:$C$45,0),6),""),MROUND(VLOOKUP("P4",Setup!$A$30:$B$36,2,FALSE())*VLOOKUP($G158,Setup!$A$40:$B$48,2,FALSE())*VLOOKUP($F158,Setup!$A$52:$B$55,2,FALSE()),0.5)))</f>
        <v>0</v>
      </c>
      <c r="O158" s="232">
        <f>IF(IFERROR(INDEX(Overrides!$F$49:$L$288,MATCH($A158&amp;$G158,Overrides!$C$49:$C$288,0),7),"")&lt;&gt;"",IFERROR(INDEX(Overrides!$F$49:$L$288,MATCH($A158&amp;$G158,Overrides!$C$49:$C$288,0),7),""),IF(IFERROR(INDEX(Overrides!$D$6:$J$45,MATCH($F158&amp;$G158,Overrides!$C$6:$C$45,0),7),"")&lt;&gt;"",IFERROR(INDEX(Overrides!$D$6:$J$45,MATCH($F158&amp;$G158,Overrides!$C$6:$C$45,0),7),""),MROUND(VLOOKUP("P5",Setup!$A$30:$B$36,2,FALSE())*VLOOKUP($G158,Setup!$A$40:$B$48,2,FALSE())*VLOOKUP($F158,Setup!$A$52:$B$55,2,FALSE()),0.5)))</f>
        <v>0</v>
      </c>
      <c r="P158" s="233">
        <f>SUMIFS(Inventory!$F$2:$F$38,Inventory!$I$2:$I$38,"P1+",Inventory!$E$2:$E$38,"&lt;&gt;West")+IF(UPPER($H158)="YES",SUMIFS(Inventory!$F$2:$F$38,Inventory!$I$2:$I$38,"P1+",Inventory!$E$2:$E$38,"West"),0)</f>
        <v>68</v>
      </c>
      <c r="Q158" s="233">
        <f>SUMIFS(Inventory!$F$2:$F$38,Inventory!$I$2:$I$38,"P1",Inventory!$E$2:$E$38,"&lt;&gt;West")+IF(UPPER($H158)="YES",SUMIFS(Inventory!$F$2:$F$38,Inventory!$I$2:$I$38,"P1",Inventory!$E$2:$E$38,"West"),0)</f>
        <v>422</v>
      </c>
      <c r="R158" s="233">
        <f>SUMIFS(Inventory!$F$2:$F$38,Inventory!$I$2:$I$38,"P2+",Inventory!$E$2:$E$38,"&lt;&gt;West")+IF(UPPER($H158)="YES",SUMIFS(Inventory!$F$2:$F$38,Inventory!$I$2:$I$38,"P2+",Inventory!$E$2:$E$38,"West"),0)</f>
        <v>70</v>
      </c>
      <c r="S158" s="233">
        <f>SUMIFS(Inventory!$F$2:$F$38,Inventory!$I$2:$I$38,"P2",Inventory!$E$2:$E$38,"&lt;&gt;West")+IF(UPPER($H158)="YES",SUMIFS(Inventory!$F$2:$F$38,Inventory!$I$2:$I$38,"P2",Inventory!$E$2:$E$38,"West"),0)</f>
        <v>658</v>
      </c>
      <c r="T158" s="233">
        <f>SUMIFS(Inventory!$F$2:$F$38,Inventory!$I$2:$I$38,"P3",Inventory!$E$2:$E$38,"&lt;&gt;West")+IF(UPPER($H158)="YES",SUMIFS(Inventory!$F$2:$F$38,Inventory!$I$2:$I$38,"P3",Inventory!$E$2:$E$38,"West"),0)</f>
        <v>1120</v>
      </c>
      <c r="U158" s="233">
        <f>SUMIFS(Inventory!$F$2:$F$38,Inventory!$I$2:$I$38,"P4",Inventory!$E$2:$E$38,"&lt;&gt;West")+IF(UPPER($H158)="YES",SUMIFS(Inventory!$F$2:$F$38,Inventory!$I$2:$I$38,"P4",Inventory!$E$2:$E$38,"West"),0)</f>
        <v>746</v>
      </c>
      <c r="V158" s="233">
        <f>SUMIFS(Inventory!$F$2:$F$38,Inventory!$I$2:$I$38,"P5",Inventory!$E$2:$E$38,"&lt;&gt;West")+IF(UPPER($H158)="YES",SUMIFS(Inventory!$F$2:$F$38,Inventory!$I$2:$I$38,"P5",Inventory!$E$2:$E$38,"West"),0)</f>
        <v>922</v>
      </c>
      <c r="W158" s="233">
        <f t="shared" si="195"/>
        <v>4006</v>
      </c>
      <c r="X158" s="233">
        <f>IF(IFERROR(INDEX(Overrides!$F$292:$L$531,MATCH($A158&amp;$G158,Overrides!$C$292:$C$531,0),1),"")&lt;&gt;"",IFERROR(INDEX(Overrides!$F$292:$L$531,MATCH($A158&amp;$G158,Overrides!$C$292:$C$531,0),1),""),ROUND(P158*Setup!B$75*VLOOKUP($F158,Setup!$A$52:$C$55,3,FALSE()),0))</f>
        <v>0</v>
      </c>
      <c r="Y158" s="233">
        <f>IF(IFERROR(INDEX(Overrides!$F$292:$L$531,MATCH($A158&amp;$G158,Overrides!$C$292:$C$531,0),2),"")&lt;&gt;"",IFERROR(INDEX(Overrides!$F$292:$L$531,MATCH($A158&amp;$G158,Overrides!$C$292:$C$531,0),2),""),ROUND(Q158*Setup!C$75*VLOOKUP($F158,Setup!$A$52:$C$55,3,FALSE()),0))</f>
        <v>0</v>
      </c>
      <c r="Z158" s="233">
        <f>IF(IFERROR(INDEX(Overrides!$F$292:$L$531,MATCH($A158&amp;$G158,Overrides!$C$292:$C$531,0),3),"")&lt;&gt;"",IFERROR(INDEX(Overrides!$F$292:$L$531,MATCH($A158&amp;$G158,Overrides!$C$292:$C$531,0),3),""),ROUND(R158*Setup!D$75*VLOOKUP($F158,Setup!$A$52:$C$55,3,FALSE()),0))</f>
        <v>0</v>
      </c>
      <c r="AA158" s="233">
        <f>IF(IFERROR(INDEX(Overrides!$F$292:$L$531,MATCH($A158&amp;$G158,Overrides!$C$292:$C$531,0),4),"")&lt;&gt;"",IFERROR(INDEX(Overrides!$F$292:$L$531,MATCH($A158&amp;$G158,Overrides!$C$292:$C$531,0),4),""),ROUND(S158*Setup!E$75*VLOOKUP($F158,Setup!$A$52:$C$55,3,FALSE()),0))</f>
        <v>0</v>
      </c>
      <c r="AB158" s="233">
        <f>IF(IFERROR(INDEX(Overrides!$F$292:$L$531,MATCH($A158&amp;$G158,Overrides!$C$292:$C$531,0),5),"")&lt;&gt;"",IFERROR(INDEX(Overrides!$F$292:$L$531,MATCH($A158&amp;$G158,Overrides!$C$292:$C$531,0),5),""),ROUND(T158*Setup!F$75*VLOOKUP($F158,Setup!$A$52:$C$55,3,FALSE()),0))</f>
        <v>0</v>
      </c>
      <c r="AC158" s="233">
        <f>IF(IFERROR(INDEX(Overrides!$F$292:$L$531,MATCH($A158&amp;$G158,Overrides!$C$292:$C$531,0),6),"")&lt;&gt;"",IFERROR(INDEX(Overrides!$F$292:$L$531,MATCH($A158&amp;$G158,Overrides!$C$292:$C$531,0),6),""),ROUND(U158*Setup!G$75*VLOOKUP($F158,Setup!$A$52:$C$55,3,FALSE()),0))</f>
        <v>0</v>
      </c>
      <c r="AD158" s="233">
        <f>IF(IFERROR(INDEX(Overrides!$F$292:$L$531,MATCH($A158&amp;$G158,Overrides!$C$292:$C$531,0),7),"")&lt;&gt;"",IFERROR(INDEX(Overrides!$F$292:$L$531,MATCH($A158&amp;$G158,Overrides!$C$292:$C$531,0),7),""),ROUND(V158*Setup!H$75*VLOOKUP($F158,Setup!$A$52:$C$55,3,FALSE()),0))</f>
        <v>0</v>
      </c>
      <c r="AE158" s="233">
        <f t="shared" si="160"/>
        <v>0</v>
      </c>
      <c r="AF158" s="233">
        <f t="shared" si="161"/>
        <v>68</v>
      </c>
      <c r="AG158" s="233">
        <f t="shared" si="162"/>
        <v>422</v>
      </c>
      <c r="AH158" s="233">
        <f t="shared" si="163"/>
        <v>70</v>
      </c>
      <c r="AI158" s="233">
        <f t="shared" si="164"/>
        <v>658</v>
      </c>
      <c r="AJ158" s="233">
        <f t="shared" si="165"/>
        <v>1120</v>
      </c>
      <c r="AK158" s="233">
        <f t="shared" si="166"/>
        <v>746</v>
      </c>
      <c r="AL158" s="233">
        <f t="shared" si="167"/>
        <v>922</v>
      </c>
      <c r="AM158" s="233">
        <f t="shared" si="168"/>
        <v>3084</v>
      </c>
      <c r="AN158" s="234">
        <f t="shared" si="196"/>
        <v>0</v>
      </c>
      <c r="AO158" s="234">
        <f t="shared" si="197"/>
        <v>0</v>
      </c>
      <c r="AP158" s="234">
        <f t="shared" si="198"/>
        <v>0</v>
      </c>
      <c r="AQ158" s="234">
        <f t="shared" si="199"/>
        <v>0</v>
      </c>
      <c r="AR158" s="234">
        <f t="shared" si="200"/>
        <v>0</v>
      </c>
      <c r="AS158" s="234">
        <f t="shared" si="201"/>
        <v>0</v>
      </c>
      <c r="AT158" s="234">
        <f t="shared" si="202"/>
        <v>0</v>
      </c>
      <c r="AU158" s="234">
        <f t="shared" si="169"/>
        <v>0</v>
      </c>
      <c r="AV158" s="167" t="str">
        <f>Setup!I18</f>
        <v>Yes</v>
      </c>
      <c r="AW158" s="167" t="str">
        <f>Setup!J18</f>
        <v>Yes</v>
      </c>
    </row>
    <row r="159" spans="1:49" ht="15" customHeight="1" x14ac:dyDescent="0.3">
      <c r="A159" s="167">
        <f>Setup!A18</f>
        <v>16</v>
      </c>
      <c r="B159" s="230">
        <f>Setup!B18</f>
        <v>46291</v>
      </c>
      <c r="C159" s="167" t="str">
        <f>Setup!C18</f>
        <v>Saturday</v>
      </c>
      <c r="D159" s="167" t="str">
        <f>Setup!D18</f>
        <v>Union Omaha</v>
      </c>
      <c r="E159" s="231">
        <f>Setup!E18</f>
        <v>0.79166666666666696</v>
      </c>
      <c r="F159" s="167" t="str">
        <f>Setup!F18</f>
        <v>B</v>
      </c>
      <c r="G159" s="167" t="s">
        <v>121</v>
      </c>
      <c r="H159" s="167" t="str">
        <f>Setup!H18</f>
        <v>Yes</v>
      </c>
      <c r="I159" s="232">
        <f>IF(IFERROR(INDEX(Overrides!$F$49:$L$288,MATCH($A159&amp;$G159,Overrides!$C$49:$C$288,0),1),"")&lt;&gt;"",IFERROR(INDEX(Overrides!$F$49:$L$288,MATCH($A159&amp;$G159,Overrides!$C$49:$C$288,0),1),""),IF(IFERROR(INDEX(Overrides!$D$6:$J$45,MATCH($F159&amp;$G159,Overrides!$C$6:$C$45,0),1),"")&lt;&gt;"",IFERROR(INDEX(Overrides!$D$6:$J$45,MATCH($F159&amp;$G159,Overrides!$C$6:$C$45,0),1),""),MROUND(VLOOKUP("P1+",Setup!$A$30:$B$36,2,FALSE())*VLOOKUP($G159,Setup!$A$40:$B$48,2,FALSE())*VLOOKUP($F159,Setup!$A$52:$B$55,2,FALSE()),0.5)))</f>
        <v>0</v>
      </c>
      <c r="J159" s="232">
        <f>IF(IFERROR(INDEX(Overrides!$F$49:$L$288,MATCH($A159&amp;$G159,Overrides!$C$49:$C$288,0),2),"")&lt;&gt;"",IFERROR(INDEX(Overrides!$F$49:$L$288,MATCH($A159&amp;$G159,Overrides!$C$49:$C$288,0),2),""),IF(IFERROR(INDEX(Overrides!$D$6:$J$45,MATCH($F159&amp;$G159,Overrides!$C$6:$C$45,0),2),"")&lt;&gt;"",IFERROR(INDEX(Overrides!$D$6:$J$45,MATCH($F159&amp;$G159,Overrides!$C$6:$C$45,0),2),""),MROUND(VLOOKUP("P1",Setup!$A$30:$B$36,2,FALSE())*VLOOKUP($G159,Setup!$A$40:$B$48,2,FALSE())*VLOOKUP($F159,Setup!$A$52:$B$55,2,FALSE()),0.5)))</f>
        <v>0</v>
      </c>
      <c r="K159" s="232">
        <f>IF(IFERROR(INDEX(Overrides!$F$49:$L$288,MATCH($A159&amp;$G159,Overrides!$C$49:$C$288,0),3),"")&lt;&gt;"",IFERROR(INDEX(Overrides!$F$49:$L$288,MATCH($A159&amp;$G159,Overrides!$C$49:$C$288,0),3),""),IF(IFERROR(INDEX(Overrides!$D$6:$J$45,MATCH($F159&amp;$G159,Overrides!$C$6:$C$45,0),3),"")&lt;&gt;"",IFERROR(INDEX(Overrides!$D$6:$J$45,MATCH($F159&amp;$G159,Overrides!$C$6:$C$45,0),3),""),MROUND(VLOOKUP("P2+",Setup!$A$30:$B$36,2,FALSE())*VLOOKUP($G159,Setup!$A$40:$B$48,2,FALSE())*VLOOKUP($F159,Setup!$A$52:$B$55,2,FALSE()),0.5)))</f>
        <v>0</v>
      </c>
      <c r="L159" s="232">
        <f>IF(IFERROR(INDEX(Overrides!$F$49:$L$288,MATCH($A159&amp;$G159,Overrides!$C$49:$C$288,0),4),"")&lt;&gt;"",IFERROR(INDEX(Overrides!$F$49:$L$288,MATCH($A159&amp;$G159,Overrides!$C$49:$C$288,0),4),""),IF(IFERROR(INDEX(Overrides!$D$6:$J$45,MATCH($F159&amp;$G159,Overrides!$C$6:$C$45,0),4),"")&lt;&gt;"",IFERROR(INDEX(Overrides!$D$6:$J$45,MATCH($F159&amp;$G159,Overrides!$C$6:$C$45,0),4),""),MROUND(VLOOKUP("P2",Setup!$A$30:$B$36,2,FALSE())*VLOOKUP($G159,Setup!$A$40:$B$48,2,FALSE())*VLOOKUP($F159,Setup!$A$52:$B$55,2,FALSE()),0.5)))</f>
        <v>0</v>
      </c>
      <c r="M159" s="232">
        <f>IF(IFERROR(INDEX(Overrides!$F$49:$L$288,MATCH($A159&amp;$G159,Overrides!$C$49:$C$288,0),5),"")&lt;&gt;"",IFERROR(INDEX(Overrides!$F$49:$L$288,MATCH($A159&amp;$G159,Overrides!$C$49:$C$288,0),5),""),IF(IFERROR(INDEX(Overrides!$D$6:$J$45,MATCH($F159&amp;$G159,Overrides!$C$6:$C$45,0),5),"")&lt;&gt;"",IFERROR(INDEX(Overrides!$D$6:$J$45,MATCH($F159&amp;$G159,Overrides!$C$6:$C$45,0),5),""),MROUND(VLOOKUP("P3",Setup!$A$30:$B$36,2,FALSE())*VLOOKUP($G159,Setup!$A$40:$B$48,2,FALSE())*VLOOKUP($F159,Setup!$A$52:$B$55,2,FALSE()),0.5)))</f>
        <v>0</v>
      </c>
      <c r="N159" s="232">
        <f>IF(IFERROR(INDEX(Overrides!$F$49:$L$288,MATCH($A159&amp;$G159,Overrides!$C$49:$C$288,0),6),"")&lt;&gt;"",IFERROR(INDEX(Overrides!$F$49:$L$288,MATCH($A159&amp;$G159,Overrides!$C$49:$C$288,0),6),""),IF(IFERROR(INDEX(Overrides!$D$6:$J$45,MATCH($F159&amp;$G159,Overrides!$C$6:$C$45,0),6),"")&lt;&gt;"",IFERROR(INDEX(Overrides!$D$6:$J$45,MATCH($F159&amp;$G159,Overrides!$C$6:$C$45,0),6),""),MROUND(VLOOKUP("P4",Setup!$A$30:$B$36,2,FALSE())*VLOOKUP($G159,Setup!$A$40:$B$48,2,FALSE())*VLOOKUP($F159,Setup!$A$52:$B$55,2,FALSE()),0.5)))</f>
        <v>0</v>
      </c>
      <c r="O159" s="232">
        <f>IF(IFERROR(INDEX(Overrides!$F$49:$L$288,MATCH($A159&amp;$G159,Overrides!$C$49:$C$288,0),7),"")&lt;&gt;"",IFERROR(INDEX(Overrides!$F$49:$L$288,MATCH($A159&amp;$G159,Overrides!$C$49:$C$288,0),7),""),IF(IFERROR(INDEX(Overrides!$D$6:$J$45,MATCH($F159&amp;$G159,Overrides!$C$6:$C$45,0),7),"")&lt;&gt;"",IFERROR(INDEX(Overrides!$D$6:$J$45,MATCH($F159&amp;$G159,Overrides!$C$6:$C$45,0),7),""),MROUND(VLOOKUP("P5",Setup!$A$30:$B$36,2,FALSE())*VLOOKUP($G159,Setup!$A$40:$B$48,2,FALSE())*VLOOKUP($F159,Setup!$A$52:$B$55,2,FALSE()),0.5)))</f>
        <v>0</v>
      </c>
      <c r="P159" s="233">
        <f>SUMIFS(Inventory!$F$2:$F$38,Inventory!$I$2:$I$38,"P1+",Inventory!$E$2:$E$38,"&lt;&gt;West")+IF(UPPER($H159)="YES",SUMIFS(Inventory!$F$2:$F$38,Inventory!$I$2:$I$38,"P1+",Inventory!$E$2:$E$38,"West"),0)</f>
        <v>68</v>
      </c>
      <c r="Q159" s="233">
        <f>SUMIFS(Inventory!$F$2:$F$38,Inventory!$I$2:$I$38,"P1",Inventory!$E$2:$E$38,"&lt;&gt;West")+IF(UPPER($H159)="YES",SUMIFS(Inventory!$F$2:$F$38,Inventory!$I$2:$I$38,"P1",Inventory!$E$2:$E$38,"West"),0)</f>
        <v>422</v>
      </c>
      <c r="R159" s="233">
        <f>SUMIFS(Inventory!$F$2:$F$38,Inventory!$I$2:$I$38,"P2+",Inventory!$E$2:$E$38,"&lt;&gt;West")+IF(UPPER($H159)="YES",SUMIFS(Inventory!$F$2:$F$38,Inventory!$I$2:$I$38,"P2+",Inventory!$E$2:$E$38,"West"),0)</f>
        <v>70</v>
      </c>
      <c r="S159" s="233">
        <f>SUMIFS(Inventory!$F$2:$F$38,Inventory!$I$2:$I$38,"P2",Inventory!$E$2:$E$38,"&lt;&gt;West")+IF(UPPER($H159)="YES",SUMIFS(Inventory!$F$2:$F$38,Inventory!$I$2:$I$38,"P2",Inventory!$E$2:$E$38,"West"),0)</f>
        <v>658</v>
      </c>
      <c r="T159" s="233">
        <f>SUMIFS(Inventory!$F$2:$F$38,Inventory!$I$2:$I$38,"P3",Inventory!$E$2:$E$38,"&lt;&gt;West")+IF(UPPER($H159)="YES",SUMIFS(Inventory!$F$2:$F$38,Inventory!$I$2:$I$38,"P3",Inventory!$E$2:$E$38,"West"),0)</f>
        <v>1120</v>
      </c>
      <c r="U159" s="233">
        <f>SUMIFS(Inventory!$F$2:$F$38,Inventory!$I$2:$I$38,"P4",Inventory!$E$2:$E$38,"&lt;&gt;West")+IF(UPPER($H159)="YES",SUMIFS(Inventory!$F$2:$F$38,Inventory!$I$2:$I$38,"P4",Inventory!$E$2:$E$38,"West"),0)</f>
        <v>746</v>
      </c>
      <c r="V159" s="233">
        <f>SUMIFS(Inventory!$F$2:$F$38,Inventory!$I$2:$I$38,"P5",Inventory!$E$2:$E$38,"&lt;&gt;West")+IF(UPPER($H159)="YES",SUMIFS(Inventory!$F$2:$F$38,Inventory!$I$2:$I$38,"P5",Inventory!$E$2:$E$38,"West"),0)</f>
        <v>922</v>
      </c>
      <c r="W159" s="233">
        <f t="shared" si="195"/>
        <v>4006</v>
      </c>
      <c r="X159" s="233">
        <f>IF(IFERROR(INDEX(Overrides!$F$292:$L$531,MATCH($A159&amp;$G159,Overrides!$C$292:$C$531,0),1),"")&lt;&gt;"",IFERROR(INDEX(Overrides!$F$292:$L$531,MATCH($A159&amp;$G159,Overrides!$C$292:$C$531,0),1),""),ROUND(P159*Setup!B$76*VLOOKUP($F159,Setup!$A$52:$C$55,3,FALSE()),0))</f>
        <v>0</v>
      </c>
      <c r="Y159" s="233">
        <f>IF(IFERROR(INDEX(Overrides!$F$292:$L$531,MATCH($A159&amp;$G159,Overrides!$C$292:$C$531,0),2),"")&lt;&gt;"",IFERROR(INDEX(Overrides!$F$292:$L$531,MATCH($A159&amp;$G159,Overrides!$C$292:$C$531,0),2),""),ROUND(Q159*Setup!C$76*VLOOKUP($F159,Setup!$A$52:$C$55,3,FALSE()),0))</f>
        <v>0</v>
      </c>
      <c r="Z159" s="233">
        <f>IF(IFERROR(INDEX(Overrides!$F$292:$L$531,MATCH($A159&amp;$G159,Overrides!$C$292:$C$531,0),3),"")&lt;&gt;"",IFERROR(INDEX(Overrides!$F$292:$L$531,MATCH($A159&amp;$G159,Overrides!$C$292:$C$531,0),3),""),ROUND(R159*Setup!D$76*VLOOKUP($F159,Setup!$A$52:$C$55,3,FALSE()),0))</f>
        <v>0</v>
      </c>
      <c r="AA159" s="233">
        <f>IF(IFERROR(INDEX(Overrides!$F$292:$L$531,MATCH($A159&amp;$G159,Overrides!$C$292:$C$531,0),4),"")&lt;&gt;"",IFERROR(INDEX(Overrides!$F$292:$L$531,MATCH($A159&amp;$G159,Overrides!$C$292:$C$531,0),4),""),ROUND(S159*Setup!E$76*VLOOKUP($F159,Setup!$A$52:$C$55,3,FALSE()),0))</f>
        <v>0</v>
      </c>
      <c r="AB159" s="233">
        <f>IF(IFERROR(INDEX(Overrides!$F$292:$L$531,MATCH($A159&amp;$G159,Overrides!$C$292:$C$531,0),5),"")&lt;&gt;"",IFERROR(INDEX(Overrides!$F$292:$L$531,MATCH($A159&amp;$G159,Overrides!$C$292:$C$531,0),5),""),ROUND(T159*Setup!F$76*VLOOKUP($F159,Setup!$A$52:$C$55,3,FALSE()),0))</f>
        <v>0</v>
      </c>
      <c r="AC159" s="233">
        <f>IF(IFERROR(INDEX(Overrides!$F$292:$L$531,MATCH($A159&amp;$G159,Overrides!$C$292:$C$531,0),6),"")&lt;&gt;"",IFERROR(INDEX(Overrides!$F$292:$L$531,MATCH($A159&amp;$G159,Overrides!$C$292:$C$531,0),6),""),ROUND(U159*Setup!G$76*VLOOKUP($F159,Setup!$A$52:$C$55,3,FALSE()),0))</f>
        <v>0</v>
      </c>
      <c r="AD159" s="233">
        <f>IF(IFERROR(INDEX(Overrides!$F$292:$L$531,MATCH($A159&amp;$G159,Overrides!$C$292:$C$531,0),7),"")&lt;&gt;"",IFERROR(INDEX(Overrides!$F$292:$L$531,MATCH($A159&amp;$G159,Overrides!$C$292:$C$531,0),7),""),ROUND(V159*Setup!H$76*VLOOKUP($F159,Setup!$A$52:$C$55,3,FALSE()),0))</f>
        <v>0</v>
      </c>
      <c r="AE159" s="233">
        <f t="shared" si="160"/>
        <v>0</v>
      </c>
      <c r="AF159" s="233">
        <f t="shared" si="161"/>
        <v>68</v>
      </c>
      <c r="AG159" s="233">
        <f t="shared" si="162"/>
        <v>422</v>
      </c>
      <c r="AH159" s="233">
        <f t="shared" si="163"/>
        <v>70</v>
      </c>
      <c r="AI159" s="233">
        <f t="shared" si="164"/>
        <v>658</v>
      </c>
      <c r="AJ159" s="233">
        <f t="shared" si="165"/>
        <v>1120</v>
      </c>
      <c r="AK159" s="233">
        <f t="shared" si="166"/>
        <v>746</v>
      </c>
      <c r="AL159" s="233">
        <f t="shared" si="167"/>
        <v>922</v>
      </c>
      <c r="AM159" s="233">
        <f t="shared" si="168"/>
        <v>3084</v>
      </c>
      <c r="AN159" s="234">
        <f t="shared" si="196"/>
        <v>0</v>
      </c>
      <c r="AO159" s="234">
        <f t="shared" si="197"/>
        <v>0</v>
      </c>
      <c r="AP159" s="234">
        <f t="shared" si="198"/>
        <v>0</v>
      </c>
      <c r="AQ159" s="234">
        <f t="shared" si="199"/>
        <v>0</v>
      </c>
      <c r="AR159" s="234">
        <f t="shared" si="200"/>
        <v>0</v>
      </c>
      <c r="AS159" s="234">
        <f t="shared" si="201"/>
        <v>0</v>
      </c>
      <c r="AT159" s="234">
        <f t="shared" si="202"/>
        <v>0</v>
      </c>
      <c r="AU159" s="234">
        <f t="shared" si="169"/>
        <v>0</v>
      </c>
      <c r="AV159" s="167" t="str">
        <f>Setup!I18</f>
        <v>Yes</v>
      </c>
      <c r="AW159" s="167" t="str">
        <f>Setup!J18</f>
        <v>Yes</v>
      </c>
    </row>
    <row r="160" spans="1:49" ht="15" customHeight="1" x14ac:dyDescent="0.3">
      <c r="A160" s="167">
        <f>Setup!A18</f>
        <v>16</v>
      </c>
      <c r="B160" s="230">
        <f>Setup!B18</f>
        <v>46291</v>
      </c>
      <c r="C160" s="167" t="str">
        <f>Setup!C18</f>
        <v>Saturday</v>
      </c>
      <c r="D160" s="167" t="str">
        <f>Setup!D18</f>
        <v>Union Omaha</v>
      </c>
      <c r="E160" s="231">
        <f>Setup!E18</f>
        <v>0.79166666666666696</v>
      </c>
      <c r="F160" s="167" t="str">
        <f>Setup!F18</f>
        <v>B</v>
      </c>
      <c r="G160" s="167" t="s">
        <v>123</v>
      </c>
      <c r="H160" s="167" t="str">
        <f>Setup!H18</f>
        <v>Yes</v>
      </c>
      <c r="I160" s="232">
        <f>IF(IFERROR(INDEX(Overrides!$F$49:$L$288,MATCH($A160&amp;$G160,Overrides!$C$49:$C$288,0),1),"")&lt;&gt;"",IFERROR(INDEX(Overrides!$F$49:$L$288,MATCH($A160&amp;$G160,Overrides!$C$49:$C$288,0),1),""),IF(IFERROR(INDEX(Overrides!$D$6:$J$45,MATCH($F160&amp;$G160,Overrides!$C$6:$C$45,0),1),"")&lt;&gt;"",IFERROR(INDEX(Overrides!$D$6:$J$45,MATCH($F160&amp;$G160,Overrides!$C$6:$C$45,0),1),""),MROUND(VLOOKUP("P1+",Setup!$A$30:$B$36,2,FALSE())*VLOOKUP($G160,Setup!$A$40:$B$48,2,FALSE())*VLOOKUP($F160,Setup!$A$52:$B$55,2,FALSE()),0.5)))</f>
        <v>0</v>
      </c>
      <c r="J160" s="232">
        <f>IF(IFERROR(INDEX(Overrides!$F$49:$L$288,MATCH($A160&amp;$G160,Overrides!$C$49:$C$288,0),2),"")&lt;&gt;"",IFERROR(INDEX(Overrides!$F$49:$L$288,MATCH($A160&amp;$G160,Overrides!$C$49:$C$288,0),2),""),IF(IFERROR(INDEX(Overrides!$D$6:$J$45,MATCH($F160&amp;$G160,Overrides!$C$6:$C$45,0),2),"")&lt;&gt;"",IFERROR(INDEX(Overrides!$D$6:$J$45,MATCH($F160&amp;$G160,Overrides!$C$6:$C$45,0),2),""),MROUND(VLOOKUP("P1",Setup!$A$30:$B$36,2,FALSE())*VLOOKUP($G160,Setup!$A$40:$B$48,2,FALSE())*VLOOKUP($F160,Setup!$A$52:$B$55,2,FALSE()),0.5)))</f>
        <v>0</v>
      </c>
      <c r="K160" s="232">
        <f>IF(IFERROR(INDEX(Overrides!$F$49:$L$288,MATCH($A160&amp;$G160,Overrides!$C$49:$C$288,0),3),"")&lt;&gt;"",IFERROR(INDEX(Overrides!$F$49:$L$288,MATCH($A160&amp;$G160,Overrides!$C$49:$C$288,0),3),""),IF(IFERROR(INDEX(Overrides!$D$6:$J$45,MATCH($F160&amp;$G160,Overrides!$C$6:$C$45,0),3),"")&lt;&gt;"",IFERROR(INDEX(Overrides!$D$6:$J$45,MATCH($F160&amp;$G160,Overrides!$C$6:$C$45,0),3),""),MROUND(VLOOKUP("P2+",Setup!$A$30:$B$36,2,FALSE())*VLOOKUP($G160,Setup!$A$40:$B$48,2,FALSE())*VLOOKUP($F160,Setup!$A$52:$B$55,2,FALSE()),0.5)))</f>
        <v>0</v>
      </c>
      <c r="L160" s="232">
        <f>IF(IFERROR(INDEX(Overrides!$F$49:$L$288,MATCH($A160&amp;$G160,Overrides!$C$49:$C$288,0),4),"")&lt;&gt;"",IFERROR(INDEX(Overrides!$F$49:$L$288,MATCH($A160&amp;$G160,Overrides!$C$49:$C$288,0),4),""),IF(IFERROR(INDEX(Overrides!$D$6:$J$45,MATCH($F160&amp;$G160,Overrides!$C$6:$C$45,0),4),"")&lt;&gt;"",IFERROR(INDEX(Overrides!$D$6:$J$45,MATCH($F160&amp;$G160,Overrides!$C$6:$C$45,0),4),""),MROUND(VLOOKUP("P2",Setup!$A$30:$B$36,2,FALSE())*VLOOKUP($G160,Setup!$A$40:$B$48,2,FALSE())*VLOOKUP($F160,Setup!$A$52:$B$55,2,FALSE()),0.5)))</f>
        <v>0</v>
      </c>
      <c r="M160" s="232">
        <f>IF(IFERROR(INDEX(Overrides!$F$49:$L$288,MATCH($A160&amp;$G160,Overrides!$C$49:$C$288,0),5),"")&lt;&gt;"",IFERROR(INDEX(Overrides!$F$49:$L$288,MATCH($A160&amp;$G160,Overrides!$C$49:$C$288,0),5),""),IF(IFERROR(INDEX(Overrides!$D$6:$J$45,MATCH($F160&amp;$G160,Overrides!$C$6:$C$45,0),5),"")&lt;&gt;"",IFERROR(INDEX(Overrides!$D$6:$J$45,MATCH($F160&amp;$G160,Overrides!$C$6:$C$45,0),5),""),MROUND(VLOOKUP("P3",Setup!$A$30:$B$36,2,FALSE())*VLOOKUP($G160,Setup!$A$40:$B$48,2,FALSE())*VLOOKUP($F160,Setup!$A$52:$B$55,2,FALSE()),0.5)))</f>
        <v>0</v>
      </c>
      <c r="N160" s="232">
        <f>IF(IFERROR(INDEX(Overrides!$F$49:$L$288,MATCH($A160&amp;$G160,Overrides!$C$49:$C$288,0),6),"")&lt;&gt;"",IFERROR(INDEX(Overrides!$F$49:$L$288,MATCH($A160&amp;$G160,Overrides!$C$49:$C$288,0),6),""),IF(IFERROR(INDEX(Overrides!$D$6:$J$45,MATCH($F160&amp;$G160,Overrides!$C$6:$C$45,0),6),"")&lt;&gt;"",IFERROR(INDEX(Overrides!$D$6:$J$45,MATCH($F160&amp;$G160,Overrides!$C$6:$C$45,0),6),""),MROUND(VLOOKUP("P4",Setup!$A$30:$B$36,2,FALSE())*VLOOKUP($G160,Setup!$A$40:$B$48,2,FALSE())*VLOOKUP($F160,Setup!$A$52:$B$55,2,FALSE()),0.5)))</f>
        <v>0</v>
      </c>
      <c r="O160" s="232">
        <f>IF(IFERROR(INDEX(Overrides!$F$49:$L$288,MATCH($A160&amp;$G160,Overrides!$C$49:$C$288,0),7),"")&lt;&gt;"",IFERROR(INDEX(Overrides!$F$49:$L$288,MATCH($A160&amp;$G160,Overrides!$C$49:$C$288,0),7),""),IF(IFERROR(INDEX(Overrides!$D$6:$J$45,MATCH($F160&amp;$G160,Overrides!$C$6:$C$45,0),7),"")&lt;&gt;"",IFERROR(INDEX(Overrides!$D$6:$J$45,MATCH($F160&amp;$G160,Overrides!$C$6:$C$45,0),7),""),MROUND(VLOOKUP("P5",Setup!$A$30:$B$36,2,FALSE())*VLOOKUP($G160,Setup!$A$40:$B$48,2,FALSE())*VLOOKUP($F160,Setup!$A$52:$B$55,2,FALSE()),0.5)))</f>
        <v>0</v>
      </c>
      <c r="P160" s="233">
        <f>SUMIFS(Inventory!$F$2:$F$38,Inventory!$I$2:$I$38,"P1+",Inventory!$E$2:$E$38,"&lt;&gt;West")+IF(UPPER($H160)="YES",SUMIFS(Inventory!$F$2:$F$38,Inventory!$I$2:$I$38,"P1+",Inventory!$E$2:$E$38,"West"),0)</f>
        <v>68</v>
      </c>
      <c r="Q160" s="233">
        <f>SUMIFS(Inventory!$F$2:$F$38,Inventory!$I$2:$I$38,"P1",Inventory!$E$2:$E$38,"&lt;&gt;West")+IF(UPPER($H160)="YES",SUMIFS(Inventory!$F$2:$F$38,Inventory!$I$2:$I$38,"P1",Inventory!$E$2:$E$38,"West"),0)</f>
        <v>422</v>
      </c>
      <c r="R160" s="233">
        <f>SUMIFS(Inventory!$F$2:$F$38,Inventory!$I$2:$I$38,"P2+",Inventory!$E$2:$E$38,"&lt;&gt;West")+IF(UPPER($H160)="YES",SUMIFS(Inventory!$F$2:$F$38,Inventory!$I$2:$I$38,"P2+",Inventory!$E$2:$E$38,"West"),0)</f>
        <v>70</v>
      </c>
      <c r="S160" s="233">
        <f>SUMIFS(Inventory!$F$2:$F$38,Inventory!$I$2:$I$38,"P2",Inventory!$E$2:$E$38,"&lt;&gt;West")+IF(UPPER($H160)="YES",SUMIFS(Inventory!$F$2:$F$38,Inventory!$I$2:$I$38,"P2",Inventory!$E$2:$E$38,"West"),0)</f>
        <v>658</v>
      </c>
      <c r="T160" s="233">
        <f>SUMIFS(Inventory!$F$2:$F$38,Inventory!$I$2:$I$38,"P3",Inventory!$E$2:$E$38,"&lt;&gt;West")+IF(UPPER($H160)="YES",SUMIFS(Inventory!$F$2:$F$38,Inventory!$I$2:$I$38,"P3",Inventory!$E$2:$E$38,"West"),0)</f>
        <v>1120</v>
      </c>
      <c r="U160" s="233">
        <f>SUMIFS(Inventory!$F$2:$F$38,Inventory!$I$2:$I$38,"P4",Inventory!$E$2:$E$38,"&lt;&gt;West")+IF(UPPER($H160)="YES",SUMIFS(Inventory!$F$2:$F$38,Inventory!$I$2:$I$38,"P4",Inventory!$E$2:$E$38,"West"),0)</f>
        <v>746</v>
      </c>
      <c r="V160" s="233">
        <f>SUMIFS(Inventory!$F$2:$F$38,Inventory!$I$2:$I$38,"P5",Inventory!$E$2:$E$38,"&lt;&gt;West")+IF(UPPER($H160)="YES",SUMIFS(Inventory!$F$2:$F$38,Inventory!$I$2:$I$38,"P5",Inventory!$E$2:$E$38,"West"),0)</f>
        <v>922</v>
      </c>
      <c r="W160" s="233">
        <f t="shared" si="195"/>
        <v>4006</v>
      </c>
      <c r="X160" s="233">
        <f>IF(IFERROR(INDEX(Overrides!$F$292:$L$531,MATCH($A160&amp;$G160,Overrides!$C$292:$C$531,0),1),"")&lt;&gt;"",IFERROR(INDEX(Overrides!$F$292:$L$531,MATCH($A160&amp;$G160,Overrides!$C$292:$C$531,0),1),""),ROUND(P160*Setup!B$77*VLOOKUP($F160,Setup!$A$52:$C$55,3,FALSE()),0))</f>
        <v>0</v>
      </c>
      <c r="Y160" s="233">
        <f>IF(IFERROR(INDEX(Overrides!$F$292:$L$531,MATCH($A160&amp;$G160,Overrides!$C$292:$C$531,0),2),"")&lt;&gt;"",IFERROR(INDEX(Overrides!$F$292:$L$531,MATCH($A160&amp;$G160,Overrides!$C$292:$C$531,0),2),""),ROUND(Q160*Setup!C$77*VLOOKUP($F160,Setup!$A$52:$C$55,3,FALSE()),0))</f>
        <v>0</v>
      </c>
      <c r="Z160" s="233">
        <f>IF(IFERROR(INDEX(Overrides!$F$292:$L$531,MATCH($A160&amp;$G160,Overrides!$C$292:$C$531,0),3),"")&lt;&gt;"",IFERROR(INDEX(Overrides!$F$292:$L$531,MATCH($A160&amp;$G160,Overrides!$C$292:$C$531,0),3),""),ROUND(R160*Setup!D$77*VLOOKUP($F160,Setup!$A$52:$C$55,3,FALSE()),0))</f>
        <v>0</v>
      </c>
      <c r="AA160" s="233">
        <f>IF(IFERROR(INDEX(Overrides!$F$292:$L$531,MATCH($A160&amp;$G160,Overrides!$C$292:$C$531,0),4),"")&lt;&gt;"",IFERROR(INDEX(Overrides!$F$292:$L$531,MATCH($A160&amp;$G160,Overrides!$C$292:$C$531,0),4),""),ROUND(S160*Setup!E$77*VLOOKUP($F160,Setup!$A$52:$C$55,3,FALSE()),0))</f>
        <v>0</v>
      </c>
      <c r="AB160" s="233">
        <f>IF(IFERROR(INDEX(Overrides!$F$292:$L$531,MATCH($A160&amp;$G160,Overrides!$C$292:$C$531,0),5),"")&lt;&gt;"",IFERROR(INDEX(Overrides!$F$292:$L$531,MATCH($A160&amp;$G160,Overrides!$C$292:$C$531,0),5),""),ROUND(T160*Setup!F$77*VLOOKUP($F160,Setup!$A$52:$C$55,3,FALSE()),0))</f>
        <v>0</v>
      </c>
      <c r="AC160" s="233">
        <f>IF(IFERROR(INDEX(Overrides!$F$292:$L$531,MATCH($A160&amp;$G160,Overrides!$C$292:$C$531,0),6),"")&lt;&gt;"",IFERROR(INDEX(Overrides!$F$292:$L$531,MATCH($A160&amp;$G160,Overrides!$C$292:$C$531,0),6),""),ROUND(U160*Setup!G$77*VLOOKUP($F160,Setup!$A$52:$C$55,3,FALSE()),0))</f>
        <v>0</v>
      </c>
      <c r="AD160" s="233">
        <f>IF(IFERROR(INDEX(Overrides!$F$292:$L$531,MATCH($A160&amp;$G160,Overrides!$C$292:$C$531,0),7),"")&lt;&gt;"",IFERROR(INDEX(Overrides!$F$292:$L$531,MATCH($A160&amp;$G160,Overrides!$C$292:$C$531,0),7),""),ROUND(V160*Setup!H$77*VLOOKUP($F160,Setup!$A$52:$C$55,3,FALSE()),0))</f>
        <v>0</v>
      </c>
      <c r="AE160" s="233">
        <f t="shared" si="160"/>
        <v>0</v>
      </c>
      <c r="AF160" s="233">
        <f t="shared" si="161"/>
        <v>68</v>
      </c>
      <c r="AG160" s="233">
        <f t="shared" si="162"/>
        <v>422</v>
      </c>
      <c r="AH160" s="233">
        <f t="shared" si="163"/>
        <v>70</v>
      </c>
      <c r="AI160" s="233">
        <f t="shared" si="164"/>
        <v>658</v>
      </c>
      <c r="AJ160" s="233">
        <f t="shared" si="165"/>
        <v>1120</v>
      </c>
      <c r="AK160" s="233">
        <f t="shared" si="166"/>
        <v>746</v>
      </c>
      <c r="AL160" s="233">
        <f t="shared" si="167"/>
        <v>922</v>
      </c>
      <c r="AM160" s="233">
        <f t="shared" si="168"/>
        <v>3084</v>
      </c>
      <c r="AN160" s="234">
        <f t="shared" si="196"/>
        <v>0</v>
      </c>
      <c r="AO160" s="234">
        <f t="shared" si="197"/>
        <v>0</v>
      </c>
      <c r="AP160" s="234">
        <f t="shared" si="198"/>
        <v>0</v>
      </c>
      <c r="AQ160" s="234">
        <f t="shared" si="199"/>
        <v>0</v>
      </c>
      <c r="AR160" s="234">
        <f t="shared" si="200"/>
        <v>0</v>
      </c>
      <c r="AS160" s="234">
        <f t="shared" si="201"/>
        <v>0</v>
      </c>
      <c r="AT160" s="234">
        <f t="shared" si="202"/>
        <v>0</v>
      </c>
      <c r="AU160" s="234">
        <f t="shared" si="169"/>
        <v>0</v>
      </c>
      <c r="AV160" s="167" t="str">
        <f>Setup!I18</f>
        <v>Yes</v>
      </c>
      <c r="AW160" s="167" t="str">
        <f>Setup!J18</f>
        <v>Yes</v>
      </c>
    </row>
    <row r="161" spans="1:49" ht="15" customHeight="1" x14ac:dyDescent="0.3">
      <c r="A161" s="167">
        <f>Setup!A18</f>
        <v>16</v>
      </c>
      <c r="B161" s="230">
        <f>Setup!B18</f>
        <v>46291</v>
      </c>
      <c r="C161" s="167" t="str">
        <f>Setup!C18</f>
        <v>Saturday</v>
      </c>
      <c r="D161" s="167" t="str">
        <f>Setup!D18</f>
        <v>Union Omaha</v>
      </c>
      <c r="E161" s="231">
        <f>Setup!E18</f>
        <v>0.79166666666666696</v>
      </c>
      <c r="F161" s="167" t="str">
        <f>Setup!F18</f>
        <v>B</v>
      </c>
      <c r="G161" s="167" t="s">
        <v>125</v>
      </c>
      <c r="H161" s="167" t="str">
        <f>Setup!H18</f>
        <v>Yes</v>
      </c>
      <c r="I161" s="232">
        <f>IF(IFERROR(INDEX(Overrides!$F$49:$L$288,MATCH($A161&amp;$G161,Overrides!$C$49:$C$288,0),1),"")&lt;&gt;"",IFERROR(INDEX(Overrides!$F$49:$L$288,MATCH($A161&amp;$G161,Overrides!$C$49:$C$288,0),1),""),IF(IFERROR(INDEX(Overrides!$D$6:$J$45,MATCH($F161&amp;$G161,Overrides!$C$6:$C$45,0),1),"")&lt;&gt;"",IFERROR(INDEX(Overrides!$D$6:$J$45,MATCH($F161&amp;$G161,Overrides!$C$6:$C$45,0),1),""),MROUND(VLOOKUP("P1+",Setup!$A$30:$B$36,2,FALSE())*VLOOKUP($G161,Setup!$A$40:$B$48,2,FALSE())*VLOOKUP($F161,Setup!$A$52:$B$55,2,FALSE()),0.5)))</f>
        <v>0</v>
      </c>
      <c r="J161" s="232">
        <f>IF(IFERROR(INDEX(Overrides!$F$49:$L$288,MATCH($A161&amp;$G161,Overrides!$C$49:$C$288,0),2),"")&lt;&gt;"",IFERROR(INDEX(Overrides!$F$49:$L$288,MATCH($A161&amp;$G161,Overrides!$C$49:$C$288,0),2),""),IF(IFERROR(INDEX(Overrides!$D$6:$J$45,MATCH($F161&amp;$G161,Overrides!$C$6:$C$45,0),2),"")&lt;&gt;"",IFERROR(INDEX(Overrides!$D$6:$J$45,MATCH($F161&amp;$G161,Overrides!$C$6:$C$45,0),2),""),MROUND(VLOOKUP("P1",Setup!$A$30:$B$36,2,FALSE())*VLOOKUP($G161,Setup!$A$40:$B$48,2,FALSE())*VLOOKUP($F161,Setup!$A$52:$B$55,2,FALSE()),0.5)))</f>
        <v>0</v>
      </c>
      <c r="K161" s="232">
        <f>IF(IFERROR(INDEX(Overrides!$F$49:$L$288,MATCH($A161&amp;$G161,Overrides!$C$49:$C$288,0),3),"")&lt;&gt;"",IFERROR(INDEX(Overrides!$F$49:$L$288,MATCH($A161&amp;$G161,Overrides!$C$49:$C$288,0),3),""),IF(IFERROR(INDEX(Overrides!$D$6:$J$45,MATCH($F161&amp;$G161,Overrides!$C$6:$C$45,0),3),"")&lt;&gt;"",IFERROR(INDEX(Overrides!$D$6:$J$45,MATCH($F161&amp;$G161,Overrides!$C$6:$C$45,0),3),""),MROUND(VLOOKUP("P2+",Setup!$A$30:$B$36,2,FALSE())*VLOOKUP($G161,Setup!$A$40:$B$48,2,FALSE())*VLOOKUP($F161,Setup!$A$52:$B$55,2,FALSE()),0.5)))</f>
        <v>0</v>
      </c>
      <c r="L161" s="232">
        <f>IF(IFERROR(INDEX(Overrides!$F$49:$L$288,MATCH($A161&amp;$G161,Overrides!$C$49:$C$288,0),4),"")&lt;&gt;"",IFERROR(INDEX(Overrides!$F$49:$L$288,MATCH($A161&amp;$G161,Overrides!$C$49:$C$288,0),4),""),IF(IFERROR(INDEX(Overrides!$D$6:$J$45,MATCH($F161&amp;$G161,Overrides!$C$6:$C$45,0),4),"")&lt;&gt;"",IFERROR(INDEX(Overrides!$D$6:$J$45,MATCH($F161&amp;$G161,Overrides!$C$6:$C$45,0),4),""),MROUND(VLOOKUP("P2",Setup!$A$30:$B$36,2,FALSE())*VLOOKUP($G161,Setup!$A$40:$B$48,2,FALSE())*VLOOKUP($F161,Setup!$A$52:$B$55,2,FALSE()),0.5)))</f>
        <v>0</v>
      </c>
      <c r="M161" s="232">
        <f>IF(IFERROR(INDEX(Overrides!$F$49:$L$288,MATCH($A161&amp;$G161,Overrides!$C$49:$C$288,0),5),"")&lt;&gt;"",IFERROR(INDEX(Overrides!$F$49:$L$288,MATCH($A161&amp;$G161,Overrides!$C$49:$C$288,0),5),""),IF(IFERROR(INDEX(Overrides!$D$6:$J$45,MATCH($F161&amp;$G161,Overrides!$C$6:$C$45,0),5),"")&lt;&gt;"",IFERROR(INDEX(Overrides!$D$6:$J$45,MATCH($F161&amp;$G161,Overrides!$C$6:$C$45,0),5),""),MROUND(VLOOKUP("P3",Setup!$A$30:$B$36,2,FALSE())*VLOOKUP($G161,Setup!$A$40:$B$48,2,FALSE())*VLOOKUP($F161,Setup!$A$52:$B$55,2,FALSE()),0.5)))</f>
        <v>0</v>
      </c>
      <c r="N161" s="232">
        <f>IF(IFERROR(INDEX(Overrides!$F$49:$L$288,MATCH($A161&amp;$G161,Overrides!$C$49:$C$288,0),6),"")&lt;&gt;"",IFERROR(INDEX(Overrides!$F$49:$L$288,MATCH($A161&amp;$G161,Overrides!$C$49:$C$288,0),6),""),IF(IFERROR(INDEX(Overrides!$D$6:$J$45,MATCH($F161&amp;$G161,Overrides!$C$6:$C$45,0),6),"")&lt;&gt;"",IFERROR(INDEX(Overrides!$D$6:$J$45,MATCH($F161&amp;$G161,Overrides!$C$6:$C$45,0),6),""),MROUND(VLOOKUP("P4",Setup!$A$30:$B$36,2,FALSE())*VLOOKUP($G161,Setup!$A$40:$B$48,2,FALSE())*VLOOKUP($F161,Setup!$A$52:$B$55,2,FALSE()),0.5)))</f>
        <v>0</v>
      </c>
      <c r="O161" s="232">
        <f>IF(IFERROR(INDEX(Overrides!$F$49:$L$288,MATCH($A161&amp;$G161,Overrides!$C$49:$C$288,0),7),"")&lt;&gt;"",IFERROR(INDEX(Overrides!$F$49:$L$288,MATCH($A161&amp;$G161,Overrides!$C$49:$C$288,0),7),""),IF(IFERROR(INDEX(Overrides!$D$6:$J$45,MATCH($F161&amp;$G161,Overrides!$C$6:$C$45,0),7),"")&lt;&gt;"",IFERROR(INDEX(Overrides!$D$6:$J$45,MATCH($F161&amp;$G161,Overrides!$C$6:$C$45,0),7),""),MROUND(VLOOKUP("P5",Setup!$A$30:$B$36,2,FALSE())*VLOOKUP($G161,Setup!$A$40:$B$48,2,FALSE())*VLOOKUP($F161,Setup!$A$52:$B$55,2,FALSE()),0.5)))</f>
        <v>0</v>
      </c>
      <c r="P161" s="233">
        <f>SUMIFS(Inventory!$F$2:$F$38,Inventory!$I$2:$I$38,"P1+",Inventory!$E$2:$E$38,"&lt;&gt;West")+IF(UPPER($H161)="YES",SUMIFS(Inventory!$F$2:$F$38,Inventory!$I$2:$I$38,"P1+",Inventory!$E$2:$E$38,"West"),0)</f>
        <v>68</v>
      </c>
      <c r="Q161" s="233">
        <f>SUMIFS(Inventory!$F$2:$F$38,Inventory!$I$2:$I$38,"P1",Inventory!$E$2:$E$38,"&lt;&gt;West")+IF(UPPER($H161)="YES",SUMIFS(Inventory!$F$2:$F$38,Inventory!$I$2:$I$38,"P1",Inventory!$E$2:$E$38,"West"),0)</f>
        <v>422</v>
      </c>
      <c r="R161" s="233">
        <f>SUMIFS(Inventory!$F$2:$F$38,Inventory!$I$2:$I$38,"P2+",Inventory!$E$2:$E$38,"&lt;&gt;West")+IF(UPPER($H161)="YES",SUMIFS(Inventory!$F$2:$F$38,Inventory!$I$2:$I$38,"P2+",Inventory!$E$2:$E$38,"West"),0)</f>
        <v>70</v>
      </c>
      <c r="S161" s="233">
        <f>SUMIFS(Inventory!$F$2:$F$38,Inventory!$I$2:$I$38,"P2",Inventory!$E$2:$E$38,"&lt;&gt;West")+IF(UPPER($H161)="YES",SUMIFS(Inventory!$F$2:$F$38,Inventory!$I$2:$I$38,"P2",Inventory!$E$2:$E$38,"West"),0)</f>
        <v>658</v>
      </c>
      <c r="T161" s="233">
        <f>SUMIFS(Inventory!$F$2:$F$38,Inventory!$I$2:$I$38,"P3",Inventory!$E$2:$E$38,"&lt;&gt;West")+IF(UPPER($H161)="YES",SUMIFS(Inventory!$F$2:$F$38,Inventory!$I$2:$I$38,"P3",Inventory!$E$2:$E$38,"West"),0)</f>
        <v>1120</v>
      </c>
      <c r="U161" s="233">
        <f>SUMIFS(Inventory!$F$2:$F$38,Inventory!$I$2:$I$38,"P4",Inventory!$E$2:$E$38,"&lt;&gt;West")+IF(UPPER($H161)="YES",SUMIFS(Inventory!$F$2:$F$38,Inventory!$I$2:$I$38,"P4",Inventory!$E$2:$E$38,"West"),0)</f>
        <v>746</v>
      </c>
      <c r="V161" s="233">
        <f>SUMIFS(Inventory!$F$2:$F$38,Inventory!$I$2:$I$38,"P5",Inventory!$E$2:$E$38,"&lt;&gt;West")+IF(UPPER($H161)="YES",SUMIFS(Inventory!$F$2:$F$38,Inventory!$I$2:$I$38,"P5",Inventory!$E$2:$E$38,"West"),0)</f>
        <v>922</v>
      </c>
      <c r="W161" s="233">
        <f t="shared" si="195"/>
        <v>4006</v>
      </c>
      <c r="X161" s="233">
        <f>IF(IFERROR(INDEX(Overrides!$F$292:$L$531,MATCH($A161&amp;$G161,Overrides!$C$292:$C$531,0),1),"")&lt;&gt;"",IFERROR(INDEX(Overrides!$F$292:$L$531,MATCH($A161&amp;$G161,Overrides!$C$292:$C$531,0),1),""),ROUND(P161*Setup!B$78*VLOOKUP($F161,Setup!$A$52:$C$55,3,FALSE()),0))</f>
        <v>0</v>
      </c>
      <c r="Y161" s="233">
        <f>IF(IFERROR(INDEX(Overrides!$F$292:$L$531,MATCH($A161&amp;$G161,Overrides!$C$292:$C$531,0),2),"")&lt;&gt;"",IFERROR(INDEX(Overrides!$F$292:$L$531,MATCH($A161&amp;$G161,Overrides!$C$292:$C$531,0),2),""),ROUND(Q161*Setup!C$78*VLOOKUP($F161,Setup!$A$52:$C$55,3,FALSE()),0))</f>
        <v>0</v>
      </c>
      <c r="Z161" s="233">
        <f>IF(IFERROR(INDEX(Overrides!$F$292:$L$531,MATCH($A161&amp;$G161,Overrides!$C$292:$C$531,0),3),"")&lt;&gt;"",IFERROR(INDEX(Overrides!$F$292:$L$531,MATCH($A161&amp;$G161,Overrides!$C$292:$C$531,0),3),""),ROUND(R161*Setup!D$78*VLOOKUP($F161,Setup!$A$52:$C$55,3,FALSE()),0))</f>
        <v>0</v>
      </c>
      <c r="AA161" s="233">
        <f>IF(IFERROR(INDEX(Overrides!$F$292:$L$531,MATCH($A161&amp;$G161,Overrides!$C$292:$C$531,0),4),"")&lt;&gt;"",IFERROR(INDEX(Overrides!$F$292:$L$531,MATCH($A161&amp;$G161,Overrides!$C$292:$C$531,0),4),""),ROUND(S161*Setup!E$78*VLOOKUP($F161,Setup!$A$52:$C$55,3,FALSE()),0))</f>
        <v>0</v>
      </c>
      <c r="AB161" s="233">
        <f>IF(IFERROR(INDEX(Overrides!$F$292:$L$531,MATCH($A161&amp;$G161,Overrides!$C$292:$C$531,0),5),"")&lt;&gt;"",IFERROR(INDEX(Overrides!$F$292:$L$531,MATCH($A161&amp;$G161,Overrides!$C$292:$C$531,0),5),""),ROUND(T161*Setup!F$78*VLOOKUP($F161,Setup!$A$52:$C$55,3,FALSE()),0))</f>
        <v>0</v>
      </c>
      <c r="AC161" s="233">
        <f>IF(IFERROR(INDEX(Overrides!$F$292:$L$531,MATCH($A161&amp;$G161,Overrides!$C$292:$C$531,0),6),"")&lt;&gt;"",IFERROR(INDEX(Overrides!$F$292:$L$531,MATCH($A161&amp;$G161,Overrides!$C$292:$C$531,0),6),""),ROUND(U161*Setup!G$78*VLOOKUP($F161,Setup!$A$52:$C$55,3,FALSE()),0))</f>
        <v>0</v>
      </c>
      <c r="AD161" s="233">
        <f>IF(IFERROR(INDEX(Overrides!$F$292:$L$531,MATCH($A161&amp;$G161,Overrides!$C$292:$C$531,0),7),"")&lt;&gt;"",IFERROR(INDEX(Overrides!$F$292:$L$531,MATCH($A161&amp;$G161,Overrides!$C$292:$C$531,0),7),""),ROUND(V161*Setup!H$78*VLOOKUP($F161,Setup!$A$52:$C$55,3,FALSE()),0))</f>
        <v>0</v>
      </c>
      <c r="AE161" s="233">
        <f t="shared" si="160"/>
        <v>0</v>
      </c>
      <c r="AF161" s="233">
        <f t="shared" si="161"/>
        <v>68</v>
      </c>
      <c r="AG161" s="233">
        <f t="shared" si="162"/>
        <v>422</v>
      </c>
      <c r="AH161" s="233">
        <f t="shared" si="163"/>
        <v>70</v>
      </c>
      <c r="AI161" s="233">
        <f t="shared" si="164"/>
        <v>658</v>
      </c>
      <c r="AJ161" s="233">
        <f t="shared" si="165"/>
        <v>1120</v>
      </c>
      <c r="AK161" s="233">
        <f t="shared" si="166"/>
        <v>746</v>
      </c>
      <c r="AL161" s="233">
        <f t="shared" si="167"/>
        <v>922</v>
      </c>
      <c r="AM161" s="233">
        <f t="shared" si="168"/>
        <v>3084</v>
      </c>
      <c r="AN161" s="234">
        <f t="shared" si="196"/>
        <v>0</v>
      </c>
      <c r="AO161" s="234">
        <f t="shared" si="197"/>
        <v>0</v>
      </c>
      <c r="AP161" s="234">
        <f t="shared" si="198"/>
        <v>0</v>
      </c>
      <c r="AQ161" s="234">
        <f t="shared" si="199"/>
        <v>0</v>
      </c>
      <c r="AR161" s="234">
        <f t="shared" si="200"/>
        <v>0</v>
      </c>
      <c r="AS161" s="234">
        <f t="shared" si="201"/>
        <v>0</v>
      </c>
      <c r="AT161" s="234">
        <f t="shared" si="202"/>
        <v>0</v>
      </c>
      <c r="AU161" s="234">
        <f t="shared" si="169"/>
        <v>0</v>
      </c>
      <c r="AV161" s="167" t="str">
        <f>Setup!I18</f>
        <v>Yes</v>
      </c>
      <c r="AW161" s="167" t="str">
        <f>Setup!J18</f>
        <v>Yes</v>
      </c>
    </row>
    <row r="162" spans="1:49" ht="15" customHeight="1" x14ac:dyDescent="0.3">
      <c r="A162" s="235">
        <f>Setup!A18</f>
        <v>16</v>
      </c>
      <c r="B162" s="236">
        <f>Setup!B18</f>
        <v>46291</v>
      </c>
      <c r="C162" s="235" t="str">
        <f>Setup!C18</f>
        <v>Saturday</v>
      </c>
      <c r="D162" s="235" t="str">
        <f>Setup!D18</f>
        <v>Union Omaha</v>
      </c>
      <c r="E162" s="237">
        <f>Setup!E18</f>
        <v>0.79166666666666696</v>
      </c>
      <c r="F162" s="235" t="str">
        <f>Setup!F18</f>
        <v>B</v>
      </c>
      <c r="G162" s="238" t="s">
        <v>151</v>
      </c>
      <c r="H162" s="235" t="str">
        <f>Setup!H18</f>
        <v>Yes</v>
      </c>
      <c r="I162" s="235" t="s">
        <v>39</v>
      </c>
      <c r="J162" s="235" t="s">
        <v>39</v>
      </c>
      <c r="K162" s="235" t="s">
        <v>39</v>
      </c>
      <c r="L162" s="235" t="s">
        <v>39</v>
      </c>
      <c r="M162" s="235" t="s">
        <v>39</v>
      </c>
      <c r="N162" s="235" t="s">
        <v>39</v>
      </c>
      <c r="O162" s="235" t="s">
        <v>39</v>
      </c>
      <c r="P162" s="239">
        <f t="shared" ref="P162:W162" si="203">P153</f>
        <v>68</v>
      </c>
      <c r="Q162" s="239">
        <f t="shared" si="203"/>
        <v>422</v>
      </c>
      <c r="R162" s="239">
        <f t="shared" si="203"/>
        <v>70</v>
      </c>
      <c r="S162" s="239">
        <f t="shared" si="203"/>
        <v>658</v>
      </c>
      <c r="T162" s="239">
        <f t="shared" si="203"/>
        <v>1120</v>
      </c>
      <c r="U162" s="239">
        <f t="shared" si="203"/>
        <v>746</v>
      </c>
      <c r="V162" s="239">
        <f t="shared" si="203"/>
        <v>922</v>
      </c>
      <c r="W162" s="239">
        <f t="shared" si="203"/>
        <v>4006</v>
      </c>
      <c r="X162" s="239">
        <f t="shared" ref="X162:AD162" si="204">SUM(X153:X161)</f>
        <v>68</v>
      </c>
      <c r="Y162" s="239">
        <f t="shared" si="204"/>
        <v>375</v>
      </c>
      <c r="Z162" s="239">
        <f t="shared" si="204"/>
        <v>70</v>
      </c>
      <c r="AA162" s="239">
        <f t="shared" si="204"/>
        <v>580</v>
      </c>
      <c r="AB162" s="239">
        <f t="shared" si="204"/>
        <v>995</v>
      </c>
      <c r="AC162" s="239">
        <f t="shared" si="204"/>
        <v>651</v>
      </c>
      <c r="AD162" s="239">
        <f t="shared" si="204"/>
        <v>811</v>
      </c>
      <c r="AE162" s="239">
        <f t="shared" si="160"/>
        <v>3550</v>
      </c>
      <c r="AF162" s="239">
        <f t="shared" si="161"/>
        <v>0</v>
      </c>
      <c r="AG162" s="239">
        <f t="shared" si="162"/>
        <v>47</v>
      </c>
      <c r="AH162" s="239">
        <f t="shared" si="163"/>
        <v>0</v>
      </c>
      <c r="AI162" s="239">
        <f t="shared" si="164"/>
        <v>78</v>
      </c>
      <c r="AJ162" s="239">
        <f t="shared" si="165"/>
        <v>125</v>
      </c>
      <c r="AK162" s="239">
        <f t="shared" si="166"/>
        <v>95</v>
      </c>
      <c r="AL162" s="239">
        <f t="shared" si="167"/>
        <v>111</v>
      </c>
      <c r="AM162" s="239">
        <f t="shared" si="168"/>
        <v>3895</v>
      </c>
      <c r="AN162" s="240">
        <f t="shared" ref="AN162:AT162" si="205">SUM(AN153:AN161)</f>
        <v>4420</v>
      </c>
      <c r="AO162" s="240">
        <f t="shared" si="205"/>
        <v>24688</v>
      </c>
      <c r="AP162" s="240">
        <f t="shared" si="205"/>
        <v>3430</v>
      </c>
      <c r="AQ162" s="240">
        <f t="shared" si="205"/>
        <v>26862</v>
      </c>
      <c r="AR162" s="240">
        <f t="shared" si="205"/>
        <v>26556</v>
      </c>
      <c r="AS162" s="240">
        <f t="shared" si="205"/>
        <v>11636</v>
      </c>
      <c r="AT162" s="240">
        <f t="shared" si="205"/>
        <v>11260</v>
      </c>
      <c r="AU162" s="240">
        <f t="shared" si="169"/>
        <v>108852</v>
      </c>
      <c r="AV162" s="235" t="str">
        <f>Setup!I18</f>
        <v>Yes</v>
      </c>
      <c r="AW162" s="235" t="str">
        <f>Setup!J18</f>
        <v>Yes</v>
      </c>
    </row>
    <row r="163" spans="1:49" ht="15" customHeight="1" x14ac:dyDescent="0.3">
      <c r="A163" s="167">
        <f>Setup!A19</f>
        <v>17</v>
      </c>
      <c r="B163" s="230">
        <f>Setup!B19</f>
        <v>46295</v>
      </c>
      <c r="C163" s="167" t="str">
        <f>Setup!C19</f>
        <v>Wednesday</v>
      </c>
      <c r="D163" s="167" t="str">
        <f>Setup!D19</f>
        <v>South Georgia Tormenta FC</v>
      </c>
      <c r="E163" s="231">
        <f>Setup!E19</f>
        <v>0.79166666666666696</v>
      </c>
      <c r="F163" s="167" t="str">
        <f>Setup!F19</f>
        <v>C</v>
      </c>
      <c r="G163" s="167" t="s">
        <v>110</v>
      </c>
      <c r="H163" s="167" t="str">
        <f>Setup!H19</f>
        <v>Yes</v>
      </c>
      <c r="I163" s="232">
        <f>IF(IFERROR(INDEX(Overrides!$F$49:$L$288,MATCH($A163&amp;$G163,Overrides!$C$49:$C$288,0),1),"")&lt;&gt;"",IFERROR(INDEX(Overrides!$F$49:$L$288,MATCH($A163&amp;$G163,Overrides!$C$49:$C$288,0),1),""),IF(IFERROR(INDEX(Overrides!$D$6:$J$45,MATCH($F163&amp;$G163,Overrides!$C$6:$C$45,0),1),"")&lt;&gt;"",IFERROR(INDEX(Overrides!$D$6:$J$45,MATCH($F163&amp;$G163,Overrides!$C$6:$C$45,0),1),""),MROUND(VLOOKUP("P1+",Setup!$A$30:$B$36,2,FALSE())*VLOOKUP($G163,Setup!$A$40:$B$48,2,FALSE()),0.5)))</f>
        <v>65</v>
      </c>
      <c r="J163" s="232">
        <f>IF(IFERROR(INDEX(Overrides!$F$49:$L$288,MATCH($A163&amp;$G163,Overrides!$C$49:$C$288,0),2),"")&lt;&gt;"",IFERROR(INDEX(Overrides!$F$49:$L$288,MATCH($A163&amp;$G163,Overrides!$C$49:$C$288,0),2),""),IF(IFERROR(INDEX(Overrides!$D$6:$J$45,MATCH($F163&amp;$G163,Overrides!$C$6:$C$45,0),2),"")&lt;&gt;"",IFERROR(INDEX(Overrides!$D$6:$J$45,MATCH($F163&amp;$G163,Overrides!$C$6:$C$45,0),2),""),MROUND(VLOOKUP("P1",Setup!$A$30:$B$36,2,FALSE())*VLOOKUP($G163,Setup!$A$40:$B$48,2,FALSE()),0.5)))</f>
        <v>55</v>
      </c>
      <c r="K163" s="232">
        <f>IF(IFERROR(INDEX(Overrides!$F$49:$L$288,MATCH($A163&amp;$G163,Overrides!$C$49:$C$288,0),3),"")&lt;&gt;"",IFERROR(INDEX(Overrides!$F$49:$L$288,MATCH($A163&amp;$G163,Overrides!$C$49:$C$288,0),3),""),IF(IFERROR(INDEX(Overrides!$D$6:$J$45,MATCH($F163&amp;$G163,Overrides!$C$6:$C$45,0),3),"")&lt;&gt;"",IFERROR(INDEX(Overrides!$D$6:$J$45,MATCH($F163&amp;$G163,Overrides!$C$6:$C$45,0),3),""),MROUND(VLOOKUP("P2+",Setup!$A$30:$B$36,2,FALSE())*VLOOKUP($G163,Setup!$A$40:$B$48,2,FALSE()),0.5)))</f>
        <v>49</v>
      </c>
      <c r="L163" s="232">
        <f>IF(IFERROR(INDEX(Overrides!$F$49:$L$288,MATCH($A163&amp;$G163,Overrides!$C$49:$C$288,0),4),"")&lt;&gt;"",IFERROR(INDEX(Overrides!$F$49:$L$288,MATCH($A163&amp;$G163,Overrides!$C$49:$C$288,0),4),""),IF(IFERROR(INDEX(Overrides!$D$6:$J$45,MATCH($F163&amp;$G163,Overrides!$C$6:$C$45,0),4),"")&lt;&gt;"",IFERROR(INDEX(Overrides!$D$6:$J$45,MATCH($F163&amp;$G163,Overrides!$C$6:$C$45,0),4),""),MROUND(VLOOKUP("P2",Setup!$A$30:$B$36,2,FALSE())*VLOOKUP($G163,Setup!$A$40:$B$48,2,FALSE()),0.5)))</f>
        <v>39</v>
      </c>
      <c r="M163" s="232">
        <f>IF(IFERROR(INDEX(Overrides!$F$49:$L$288,MATCH($A163&amp;$G163,Overrides!$C$49:$C$288,0),5),"")&lt;&gt;"",IFERROR(INDEX(Overrides!$F$49:$L$288,MATCH($A163&amp;$G163,Overrides!$C$49:$C$288,0),5),""),IF(IFERROR(INDEX(Overrides!$D$6:$J$45,MATCH($F163&amp;$G163,Overrides!$C$6:$C$45,0),5),"")&lt;&gt;"",IFERROR(INDEX(Overrides!$D$6:$J$45,MATCH($F163&amp;$G163,Overrides!$C$6:$C$45,0),5),""),MROUND(VLOOKUP("P3",Setup!$A$30:$B$36,2,FALSE())*VLOOKUP($G163,Setup!$A$40:$B$48,2,FALSE()),0.5)))</f>
        <v>23</v>
      </c>
      <c r="N163" s="232">
        <f>IF(IFERROR(INDEX(Overrides!$F$49:$L$288,MATCH($A163&amp;$G163,Overrides!$C$49:$C$288,0),6),"")&lt;&gt;"",IFERROR(INDEX(Overrides!$F$49:$L$288,MATCH($A163&amp;$G163,Overrides!$C$49:$C$288,0),6),""),IF(IFERROR(INDEX(Overrides!$D$6:$J$45,MATCH($F163&amp;$G163,Overrides!$C$6:$C$45,0),6),"")&lt;&gt;"",IFERROR(INDEX(Overrides!$D$6:$J$45,MATCH($F163&amp;$G163,Overrides!$C$6:$C$45,0),6),""),MROUND(VLOOKUP("P4",Setup!$A$30:$B$36,2,FALSE())*VLOOKUP($G163,Setup!$A$40:$B$48,2,FALSE()),0.5)))</f>
        <v>15</v>
      </c>
      <c r="O163" s="232">
        <f>IF(IFERROR(INDEX(Overrides!$F$49:$L$288,MATCH($A163&amp;$G163,Overrides!$C$49:$C$288,0),7),"")&lt;&gt;"",IFERROR(INDEX(Overrides!$F$49:$L$288,MATCH($A163&amp;$G163,Overrides!$C$49:$C$288,0),7),""),IF(IFERROR(INDEX(Overrides!$D$6:$J$45,MATCH($F163&amp;$G163,Overrides!$C$6:$C$45,0),7),"")&lt;&gt;"",IFERROR(INDEX(Overrides!$D$6:$J$45,MATCH($F163&amp;$G163,Overrides!$C$6:$C$45,0),7),""),MROUND(VLOOKUP("P5",Setup!$A$30:$B$36,2,FALSE())*VLOOKUP($G163,Setup!$A$40:$B$48,2,FALSE()),0.5)))</f>
        <v>12</v>
      </c>
      <c r="P163" s="233">
        <f>SUMIFS(Inventory!$F$2:$F$38,Inventory!$I$2:$I$38,"P1+",Inventory!$E$2:$E$38,"&lt;&gt;West")+IF(UPPER($H163)="YES",SUMIFS(Inventory!$F$2:$F$38,Inventory!$I$2:$I$38,"P1+",Inventory!$E$2:$E$38,"West"),0)</f>
        <v>68</v>
      </c>
      <c r="Q163" s="233">
        <f>SUMIFS(Inventory!$F$2:$F$38,Inventory!$I$2:$I$38,"P1",Inventory!$E$2:$E$38,"&lt;&gt;West")+IF(UPPER($H163)="YES",SUMIFS(Inventory!$F$2:$F$38,Inventory!$I$2:$I$38,"P1",Inventory!$E$2:$E$38,"West"),0)</f>
        <v>422</v>
      </c>
      <c r="R163" s="233">
        <f>SUMIFS(Inventory!$F$2:$F$38,Inventory!$I$2:$I$38,"P2+",Inventory!$E$2:$E$38,"&lt;&gt;West")+IF(UPPER($H163)="YES",SUMIFS(Inventory!$F$2:$F$38,Inventory!$I$2:$I$38,"P2+",Inventory!$E$2:$E$38,"West"),0)</f>
        <v>70</v>
      </c>
      <c r="S163" s="233">
        <f>SUMIFS(Inventory!$F$2:$F$38,Inventory!$I$2:$I$38,"P2",Inventory!$E$2:$E$38,"&lt;&gt;West")+IF(UPPER($H163)="YES",SUMIFS(Inventory!$F$2:$F$38,Inventory!$I$2:$I$38,"P2",Inventory!$E$2:$E$38,"West"),0)</f>
        <v>658</v>
      </c>
      <c r="T163" s="233">
        <f>SUMIFS(Inventory!$F$2:$F$38,Inventory!$I$2:$I$38,"P3",Inventory!$E$2:$E$38,"&lt;&gt;West")+IF(UPPER($H163)="YES",SUMIFS(Inventory!$F$2:$F$38,Inventory!$I$2:$I$38,"P3",Inventory!$E$2:$E$38,"West"),0)</f>
        <v>1120</v>
      </c>
      <c r="U163" s="233">
        <f>SUMIFS(Inventory!$F$2:$F$38,Inventory!$I$2:$I$38,"P4",Inventory!$E$2:$E$38,"&lt;&gt;West")+IF(UPPER($H163)="YES",SUMIFS(Inventory!$F$2:$F$38,Inventory!$I$2:$I$38,"P4",Inventory!$E$2:$E$38,"West"),0)</f>
        <v>746</v>
      </c>
      <c r="V163" s="233">
        <f>SUMIFS(Inventory!$F$2:$F$38,Inventory!$I$2:$I$38,"P5",Inventory!$E$2:$E$38,"&lt;&gt;West")+IF(UPPER($H163)="YES",SUMIFS(Inventory!$F$2:$F$38,Inventory!$I$2:$I$38,"P5",Inventory!$E$2:$E$38,"West"),0)</f>
        <v>922</v>
      </c>
      <c r="W163" s="233">
        <f t="shared" ref="W163:W171" si="206">SUM(P163:V163)</f>
        <v>4006</v>
      </c>
      <c r="X163" s="233">
        <f>IF(IFERROR(INDEX(Overrides!$F$292:$L$531,MATCH($A163&amp;$G163,Overrides!$C$292:$C$531,0),1),"")&lt;&gt;"",IFERROR(INDEX(Overrides!$F$292:$L$531,MATCH($A163&amp;$G163,Overrides!$C$292:$C$531,0),1),""),ROUND(P163*Setup!B$70,0))</f>
        <v>68</v>
      </c>
      <c r="Y163" s="233">
        <f>IF(IFERROR(INDEX(Overrides!$F$292:$L$531,MATCH($A163&amp;$G163,Overrides!$C$292:$C$531,0),2),"")&lt;&gt;"",IFERROR(INDEX(Overrides!$F$292:$L$531,MATCH($A163&amp;$G163,Overrides!$C$292:$C$531,0),2),""),ROUND(Q163*Setup!C$70,0))</f>
        <v>106</v>
      </c>
      <c r="Z163" s="233">
        <f>IF(IFERROR(INDEX(Overrides!$F$292:$L$531,MATCH($A163&amp;$G163,Overrides!$C$292:$C$531,0),3),"")&lt;&gt;"",IFERROR(INDEX(Overrides!$F$292:$L$531,MATCH($A163&amp;$G163,Overrides!$C$292:$C$531,0),3),""),ROUND(R163*Setup!D$70,0))</f>
        <v>70</v>
      </c>
      <c r="AA163" s="233">
        <f>IF(IFERROR(INDEX(Overrides!$F$292:$L$531,MATCH($A163&amp;$G163,Overrides!$C$292:$C$531,0),4),"")&lt;&gt;"",IFERROR(INDEX(Overrides!$F$292:$L$531,MATCH($A163&amp;$G163,Overrides!$C$292:$C$531,0),4),""),ROUND(S163*Setup!E$70,0))</f>
        <v>132</v>
      </c>
      <c r="AB163" s="233">
        <f>IF(IFERROR(INDEX(Overrides!$F$292:$L$531,MATCH($A163&amp;$G163,Overrides!$C$292:$C$531,0),5),"")&lt;&gt;"",IFERROR(INDEX(Overrides!$F$292:$L$531,MATCH($A163&amp;$G163,Overrides!$C$292:$C$531,0),5),""),ROUND(T163*Setup!F$70,0))</f>
        <v>280</v>
      </c>
      <c r="AC163" s="233">
        <f>IF(IFERROR(INDEX(Overrides!$F$292:$L$531,MATCH($A163&amp;$G163,Overrides!$C$292:$C$531,0),6),"")&lt;&gt;"",IFERROR(INDEX(Overrides!$F$292:$L$531,MATCH($A163&amp;$G163,Overrides!$C$292:$C$531,0),6),""),ROUND(U163*Setup!G$70,0))</f>
        <v>112</v>
      </c>
      <c r="AD163" s="233">
        <f>IF(IFERROR(INDEX(Overrides!$F$292:$L$531,MATCH($A163&amp;$G163,Overrides!$C$292:$C$531,0),7),"")&lt;&gt;"",IFERROR(INDEX(Overrides!$F$292:$L$531,MATCH($A163&amp;$G163,Overrides!$C$292:$C$531,0),7),""),ROUND(V163*Setup!H$70,0))</f>
        <v>184</v>
      </c>
      <c r="AE163" s="233">
        <f t="shared" si="160"/>
        <v>952</v>
      </c>
      <c r="AF163" s="233">
        <f t="shared" si="161"/>
        <v>0</v>
      </c>
      <c r="AG163" s="233">
        <f t="shared" si="162"/>
        <v>316</v>
      </c>
      <c r="AH163" s="233">
        <f t="shared" si="163"/>
        <v>0</v>
      </c>
      <c r="AI163" s="233">
        <f t="shared" si="164"/>
        <v>526</v>
      </c>
      <c r="AJ163" s="233">
        <f t="shared" si="165"/>
        <v>840</v>
      </c>
      <c r="AK163" s="233">
        <f t="shared" si="166"/>
        <v>634</v>
      </c>
      <c r="AL163" s="233">
        <f t="shared" si="167"/>
        <v>738</v>
      </c>
      <c r="AM163" s="233">
        <f t="shared" si="168"/>
        <v>3268</v>
      </c>
      <c r="AN163" s="234">
        <f t="shared" ref="AN163:AN171" si="207">I163*X163</f>
        <v>4420</v>
      </c>
      <c r="AO163" s="234">
        <f t="shared" ref="AO163:AO171" si="208">J163*Y163</f>
        <v>5830</v>
      </c>
      <c r="AP163" s="234">
        <f t="shared" ref="AP163:AP171" si="209">K163*Z163</f>
        <v>3430</v>
      </c>
      <c r="AQ163" s="234">
        <f t="shared" ref="AQ163:AQ171" si="210">L163*AA163</f>
        <v>5148</v>
      </c>
      <c r="AR163" s="234">
        <f t="shared" ref="AR163:AR171" si="211">M163*AB163</f>
        <v>6440</v>
      </c>
      <c r="AS163" s="234">
        <f t="shared" ref="AS163:AS171" si="212">N163*AC163</f>
        <v>1680</v>
      </c>
      <c r="AT163" s="234">
        <f t="shared" ref="AT163:AT171" si="213">O163*AD163</f>
        <v>2208</v>
      </c>
      <c r="AU163" s="234">
        <f t="shared" si="169"/>
        <v>29156</v>
      </c>
      <c r="AV163" s="167" t="str">
        <f>Setup!I19</f>
        <v>Yes</v>
      </c>
      <c r="AW163" s="167" t="str">
        <f>Setup!J19</f>
        <v>Yes</v>
      </c>
    </row>
    <row r="164" spans="1:49" ht="15" customHeight="1" x14ac:dyDescent="0.3">
      <c r="A164" s="167">
        <f>Setup!A19</f>
        <v>17</v>
      </c>
      <c r="B164" s="230">
        <f>Setup!B19</f>
        <v>46295</v>
      </c>
      <c r="C164" s="167" t="str">
        <f>Setup!C19</f>
        <v>Wednesday</v>
      </c>
      <c r="D164" s="167" t="str">
        <f>Setup!D19</f>
        <v>South Georgia Tormenta FC</v>
      </c>
      <c r="E164" s="231">
        <f>Setup!E19</f>
        <v>0.79166666666666696</v>
      </c>
      <c r="F164" s="167" t="str">
        <f>Setup!F19</f>
        <v>C</v>
      </c>
      <c r="G164" s="167" t="s">
        <v>47</v>
      </c>
      <c r="H164" s="167" t="str">
        <f>Setup!H19</f>
        <v>Yes</v>
      </c>
      <c r="I164" s="232">
        <f>IF(IFERROR(INDEX(Overrides!$F$49:$L$288,MATCH($A164&amp;$G164,Overrides!$C$49:$C$288,0),1),"")&lt;&gt;"",IFERROR(INDEX(Overrides!$F$49:$L$288,MATCH($A164&amp;$G164,Overrides!$C$49:$C$288,0),1),""),IF(IFERROR(INDEX(Overrides!$D$6:$J$45,MATCH($F164&amp;$G164,Overrides!$C$6:$C$45,0),1),"")&lt;&gt;"",IFERROR(INDEX(Overrides!$D$6:$J$45,MATCH($F164&amp;$G164,Overrides!$C$6:$C$45,0),1),""),MROUND(VLOOKUP("P1+",Setup!$A$30:$B$36,2,FALSE())*VLOOKUP($G164,Setup!$A$40:$B$48,2,FALSE())*VLOOKUP($F164,Setup!$A$52:$B$55,2,FALSE()),0.5)))</f>
        <v>60</v>
      </c>
      <c r="J164" s="232">
        <f>IF(IFERROR(INDEX(Overrides!$F$49:$L$288,MATCH($A164&amp;$G164,Overrides!$C$49:$C$288,0),2),"")&lt;&gt;"",IFERROR(INDEX(Overrides!$F$49:$L$288,MATCH($A164&amp;$G164,Overrides!$C$49:$C$288,0),2),""),IF(IFERROR(INDEX(Overrides!$D$6:$J$45,MATCH($F164&amp;$G164,Overrides!$C$6:$C$45,0),2),"")&lt;&gt;"",IFERROR(INDEX(Overrides!$D$6:$J$45,MATCH($F164&amp;$G164,Overrides!$C$6:$C$45,0),2),""),MROUND(VLOOKUP("P1",Setup!$A$30:$B$36,2,FALSE())*VLOOKUP($G164,Setup!$A$40:$B$48,2,FALSE())*VLOOKUP($F164,Setup!$A$52:$B$55,2,FALSE()),0.5)))</f>
        <v>50.5</v>
      </c>
      <c r="K164" s="232">
        <f>IF(IFERROR(INDEX(Overrides!$F$49:$L$288,MATCH($A164&amp;$G164,Overrides!$C$49:$C$288,0),3),"")&lt;&gt;"",IFERROR(INDEX(Overrides!$F$49:$L$288,MATCH($A164&amp;$G164,Overrides!$C$49:$C$288,0),3),""),IF(IFERROR(INDEX(Overrides!$D$6:$J$45,MATCH($F164&amp;$G164,Overrides!$C$6:$C$45,0),3),"")&lt;&gt;"",IFERROR(INDEX(Overrides!$D$6:$J$45,MATCH($F164&amp;$G164,Overrides!$C$6:$C$45,0),3),""),MROUND(VLOOKUP("P2+",Setup!$A$30:$B$36,2,FALSE())*VLOOKUP($G164,Setup!$A$40:$B$48,2,FALSE())*VLOOKUP($F164,Setup!$A$52:$B$55,2,FALSE()),0.5)))</f>
        <v>45</v>
      </c>
      <c r="L164" s="232">
        <f>IF(IFERROR(INDEX(Overrides!$F$49:$L$288,MATCH($A164&amp;$G164,Overrides!$C$49:$C$288,0),4),"")&lt;&gt;"",IFERROR(INDEX(Overrides!$F$49:$L$288,MATCH($A164&amp;$G164,Overrides!$C$49:$C$288,0),4),""),IF(IFERROR(INDEX(Overrides!$D$6:$J$45,MATCH($F164&amp;$G164,Overrides!$C$6:$C$45,0),4),"")&lt;&gt;"",IFERROR(INDEX(Overrides!$D$6:$J$45,MATCH($F164&amp;$G164,Overrides!$C$6:$C$45,0),4),""),MROUND(VLOOKUP("P2",Setup!$A$30:$B$36,2,FALSE())*VLOOKUP($G164,Setup!$A$40:$B$48,2,FALSE())*VLOOKUP($F164,Setup!$A$52:$B$55,2,FALSE()),0.5)))</f>
        <v>36</v>
      </c>
      <c r="M164" s="232">
        <f>IF(IFERROR(INDEX(Overrides!$F$49:$L$288,MATCH($A164&amp;$G164,Overrides!$C$49:$C$288,0),5),"")&lt;&gt;"",IFERROR(INDEX(Overrides!$F$49:$L$288,MATCH($A164&amp;$G164,Overrides!$C$49:$C$288,0),5),""),IF(IFERROR(INDEX(Overrides!$D$6:$J$45,MATCH($F164&amp;$G164,Overrides!$C$6:$C$45,0),5),"")&lt;&gt;"",IFERROR(INDEX(Overrides!$D$6:$J$45,MATCH($F164&amp;$G164,Overrides!$C$6:$C$45,0),5),""),MROUND(VLOOKUP("P3",Setup!$A$30:$B$36,2,FALSE())*VLOOKUP($G164,Setup!$A$40:$B$48,2,FALSE())*VLOOKUP($F164,Setup!$A$52:$B$55,2,FALSE()),0.5)))</f>
        <v>21</v>
      </c>
      <c r="N164" s="232">
        <f>IF(IFERROR(INDEX(Overrides!$F$49:$L$288,MATCH($A164&amp;$G164,Overrides!$C$49:$C$288,0),6),"")&lt;&gt;"",IFERROR(INDEX(Overrides!$F$49:$L$288,MATCH($A164&amp;$G164,Overrides!$C$49:$C$288,0),6),""),IF(IFERROR(INDEX(Overrides!$D$6:$J$45,MATCH($F164&amp;$G164,Overrides!$C$6:$C$45,0),6),"")&lt;&gt;"",IFERROR(INDEX(Overrides!$D$6:$J$45,MATCH($F164&amp;$G164,Overrides!$C$6:$C$45,0),6),""),MROUND(VLOOKUP("P4",Setup!$A$30:$B$36,2,FALSE())*VLOOKUP($G164,Setup!$A$40:$B$48,2,FALSE())*VLOOKUP($F164,Setup!$A$52:$B$55,2,FALSE()),0.5)))</f>
        <v>14</v>
      </c>
      <c r="O164" s="232">
        <f>IF(IFERROR(INDEX(Overrides!$F$49:$L$288,MATCH($A164&amp;$G164,Overrides!$C$49:$C$288,0),7),"")&lt;&gt;"",IFERROR(INDEX(Overrides!$F$49:$L$288,MATCH($A164&amp;$G164,Overrides!$C$49:$C$288,0),7),""),IF(IFERROR(INDEX(Overrides!$D$6:$J$45,MATCH($F164&amp;$G164,Overrides!$C$6:$C$45,0),7),"")&lt;&gt;"",IFERROR(INDEX(Overrides!$D$6:$J$45,MATCH($F164&amp;$G164,Overrides!$C$6:$C$45,0),7),""),MROUND(VLOOKUP("P5",Setup!$A$30:$B$36,2,FALSE())*VLOOKUP($G164,Setup!$A$40:$B$48,2,FALSE())*VLOOKUP($F164,Setup!$A$52:$B$55,2,FALSE()),0.5)))</f>
        <v>11</v>
      </c>
      <c r="P164" s="233">
        <f>SUMIFS(Inventory!$F$2:$F$38,Inventory!$I$2:$I$38,"P1+",Inventory!$E$2:$E$38,"&lt;&gt;West")+IF(UPPER($H164)="YES",SUMIFS(Inventory!$F$2:$F$38,Inventory!$I$2:$I$38,"P1+",Inventory!$E$2:$E$38,"West"),0)</f>
        <v>68</v>
      </c>
      <c r="Q164" s="233">
        <f>SUMIFS(Inventory!$F$2:$F$38,Inventory!$I$2:$I$38,"P1",Inventory!$E$2:$E$38,"&lt;&gt;West")+IF(UPPER($H164)="YES",SUMIFS(Inventory!$F$2:$F$38,Inventory!$I$2:$I$38,"P1",Inventory!$E$2:$E$38,"West"),0)</f>
        <v>422</v>
      </c>
      <c r="R164" s="233">
        <f>SUMIFS(Inventory!$F$2:$F$38,Inventory!$I$2:$I$38,"P2+",Inventory!$E$2:$E$38,"&lt;&gt;West")+IF(UPPER($H164)="YES",SUMIFS(Inventory!$F$2:$F$38,Inventory!$I$2:$I$38,"P2+",Inventory!$E$2:$E$38,"West"),0)</f>
        <v>70</v>
      </c>
      <c r="S164" s="233">
        <f>SUMIFS(Inventory!$F$2:$F$38,Inventory!$I$2:$I$38,"P2",Inventory!$E$2:$E$38,"&lt;&gt;West")+IF(UPPER($H164)="YES",SUMIFS(Inventory!$F$2:$F$38,Inventory!$I$2:$I$38,"P2",Inventory!$E$2:$E$38,"West"),0)</f>
        <v>658</v>
      </c>
      <c r="T164" s="233">
        <f>SUMIFS(Inventory!$F$2:$F$38,Inventory!$I$2:$I$38,"P3",Inventory!$E$2:$E$38,"&lt;&gt;West")+IF(UPPER($H164)="YES",SUMIFS(Inventory!$F$2:$F$38,Inventory!$I$2:$I$38,"P3",Inventory!$E$2:$E$38,"West"),0)</f>
        <v>1120</v>
      </c>
      <c r="U164" s="233">
        <f>SUMIFS(Inventory!$F$2:$F$38,Inventory!$I$2:$I$38,"P4",Inventory!$E$2:$E$38,"&lt;&gt;West")+IF(UPPER($H164)="YES",SUMIFS(Inventory!$F$2:$F$38,Inventory!$I$2:$I$38,"P4",Inventory!$E$2:$E$38,"West"),0)</f>
        <v>746</v>
      </c>
      <c r="V164" s="233">
        <f>SUMIFS(Inventory!$F$2:$F$38,Inventory!$I$2:$I$38,"P5",Inventory!$E$2:$E$38,"&lt;&gt;West")+IF(UPPER($H164)="YES",SUMIFS(Inventory!$F$2:$F$38,Inventory!$I$2:$I$38,"P5",Inventory!$E$2:$E$38,"West"),0)</f>
        <v>922</v>
      </c>
      <c r="W164" s="233">
        <f t="shared" si="206"/>
        <v>4006</v>
      </c>
      <c r="X164" s="233">
        <f>IF(IFERROR(INDEX(Overrides!$F$292:$L$531,MATCH($A164&amp;$G164,Overrides!$C$292:$C$531,0),1),"")&lt;&gt;"",IFERROR(INDEX(Overrides!$F$292:$L$531,MATCH($A164&amp;$G164,Overrides!$C$292:$C$531,0),1),""),ROUND(P164*Setup!B$71*VLOOKUP($F164,Setup!$A$52:$C$55,3,FALSE()),0))</f>
        <v>0</v>
      </c>
      <c r="Y164" s="233">
        <f>IF(IFERROR(INDEX(Overrides!$F$292:$L$531,MATCH($A164&amp;$G164,Overrides!$C$292:$C$531,0),2),"")&lt;&gt;"",IFERROR(INDEX(Overrides!$F$292:$L$531,MATCH($A164&amp;$G164,Overrides!$C$292:$C$531,0),2),""),ROUND(Q164*Setup!C$71*VLOOKUP($F164,Setup!$A$52:$C$55,3,FALSE()),0))</f>
        <v>0</v>
      </c>
      <c r="Z164" s="233">
        <f>IF(IFERROR(INDEX(Overrides!$F$292:$L$531,MATCH($A164&amp;$G164,Overrides!$C$292:$C$531,0),3),"")&lt;&gt;"",IFERROR(INDEX(Overrides!$F$292:$L$531,MATCH($A164&amp;$G164,Overrides!$C$292:$C$531,0),3),""),ROUND(R164*Setup!D$71*VLOOKUP($F164,Setup!$A$52:$C$55,3,FALSE()),0))</f>
        <v>0</v>
      </c>
      <c r="AA164" s="233">
        <f>IF(IFERROR(INDEX(Overrides!$F$292:$L$531,MATCH($A164&amp;$G164,Overrides!$C$292:$C$531,0),4),"")&lt;&gt;"",IFERROR(INDEX(Overrides!$F$292:$L$531,MATCH($A164&amp;$G164,Overrides!$C$292:$C$531,0),4),""),ROUND(S164*Setup!E$71*VLOOKUP($F164,Setup!$A$52:$C$55,3,FALSE()),0))</f>
        <v>64</v>
      </c>
      <c r="AB164" s="233">
        <f>IF(IFERROR(INDEX(Overrides!$F$292:$L$531,MATCH($A164&amp;$G164,Overrides!$C$292:$C$531,0),5),"")&lt;&gt;"",IFERROR(INDEX(Overrides!$F$292:$L$531,MATCH($A164&amp;$G164,Overrides!$C$292:$C$531,0),5),""),ROUND(T164*Setup!F$71*VLOOKUP($F164,Setup!$A$52:$C$55,3,FALSE()),0))</f>
        <v>218</v>
      </c>
      <c r="AC164" s="233">
        <f>IF(IFERROR(INDEX(Overrides!$F$292:$L$531,MATCH($A164&amp;$G164,Overrides!$C$292:$C$531,0),6),"")&lt;&gt;"",IFERROR(INDEX(Overrides!$F$292:$L$531,MATCH($A164&amp;$G164,Overrides!$C$292:$C$531,0),6),""),ROUND(U164*Setup!G$71*VLOOKUP($F164,Setup!$A$52:$C$55,3,FALSE()),0))</f>
        <v>170</v>
      </c>
      <c r="AD164" s="233">
        <f>IF(IFERROR(INDEX(Overrides!$F$292:$L$531,MATCH($A164&amp;$G164,Overrides!$C$292:$C$531,0),7),"")&lt;&gt;"",IFERROR(INDEX(Overrides!$F$292:$L$531,MATCH($A164&amp;$G164,Overrides!$C$292:$C$531,0),7),""),ROUND(V164*Setup!H$71*VLOOKUP($F164,Setup!$A$52:$C$55,3,FALSE()),0))</f>
        <v>300</v>
      </c>
      <c r="AE164" s="233">
        <f t="shared" si="160"/>
        <v>752</v>
      </c>
      <c r="AF164" s="233">
        <f t="shared" si="161"/>
        <v>68</v>
      </c>
      <c r="AG164" s="233">
        <f t="shared" si="162"/>
        <v>422</v>
      </c>
      <c r="AH164" s="233">
        <f t="shared" si="163"/>
        <v>70</v>
      </c>
      <c r="AI164" s="233">
        <f t="shared" si="164"/>
        <v>594</v>
      </c>
      <c r="AJ164" s="233">
        <f t="shared" si="165"/>
        <v>902</v>
      </c>
      <c r="AK164" s="233">
        <f t="shared" si="166"/>
        <v>576</v>
      </c>
      <c r="AL164" s="233">
        <f t="shared" si="167"/>
        <v>622</v>
      </c>
      <c r="AM164" s="233">
        <f t="shared" si="168"/>
        <v>3384</v>
      </c>
      <c r="AN164" s="234">
        <f t="shared" si="207"/>
        <v>0</v>
      </c>
      <c r="AO164" s="234">
        <f t="shared" si="208"/>
        <v>0</v>
      </c>
      <c r="AP164" s="234">
        <f t="shared" si="209"/>
        <v>0</v>
      </c>
      <c r="AQ164" s="234">
        <f t="shared" si="210"/>
        <v>2304</v>
      </c>
      <c r="AR164" s="234">
        <f t="shared" si="211"/>
        <v>4578</v>
      </c>
      <c r="AS164" s="234">
        <f t="shared" si="212"/>
        <v>2380</v>
      </c>
      <c r="AT164" s="234">
        <f t="shared" si="213"/>
        <v>3300</v>
      </c>
      <c r="AU164" s="234">
        <f t="shared" si="169"/>
        <v>12562</v>
      </c>
      <c r="AV164" s="167" t="str">
        <f>Setup!I19</f>
        <v>Yes</v>
      </c>
      <c r="AW164" s="167" t="str">
        <f>Setup!J19</f>
        <v>Yes</v>
      </c>
    </row>
    <row r="165" spans="1:49" ht="15" customHeight="1" x14ac:dyDescent="0.3">
      <c r="A165" s="167">
        <f>Setup!A19</f>
        <v>17</v>
      </c>
      <c r="B165" s="230">
        <f>Setup!B19</f>
        <v>46295</v>
      </c>
      <c r="C165" s="167" t="str">
        <f>Setup!C19</f>
        <v>Wednesday</v>
      </c>
      <c r="D165" s="167" t="str">
        <f>Setup!D19</f>
        <v>South Georgia Tormenta FC</v>
      </c>
      <c r="E165" s="231">
        <f>Setup!E19</f>
        <v>0.79166666666666696</v>
      </c>
      <c r="F165" s="167" t="str">
        <f>Setup!F19</f>
        <v>C</v>
      </c>
      <c r="G165" s="167" t="s">
        <v>113</v>
      </c>
      <c r="H165" s="167" t="str">
        <f>Setup!H19</f>
        <v>Yes</v>
      </c>
      <c r="I165" s="232">
        <f>IF(IFERROR(INDEX(Overrides!$F$49:$L$288,MATCH($A165&amp;$G165,Overrides!$C$49:$C$288,0),1),"")&lt;&gt;"",IFERROR(INDEX(Overrides!$F$49:$L$288,MATCH($A165&amp;$G165,Overrides!$C$49:$C$288,0),1),""),IF(IFERROR(INDEX(Overrides!$D$6:$J$45,MATCH($F165&amp;$G165,Overrides!$C$6:$C$45,0),1),"")&lt;&gt;"",IFERROR(INDEX(Overrides!$D$6:$J$45,MATCH($F165&amp;$G165,Overrides!$C$6:$C$45,0),1),""),MROUND(VLOOKUP("P1+",Setup!$A$30:$B$36,2,FALSE())*VLOOKUP($G165,Setup!$A$40:$B$48,2,FALSE())*VLOOKUP($F165,Setup!$A$52:$B$55,2,FALSE()),0.5)))</f>
        <v>65</v>
      </c>
      <c r="J165" s="232">
        <f>IF(IFERROR(INDEX(Overrides!$F$49:$L$288,MATCH($A165&amp;$G165,Overrides!$C$49:$C$288,0),2),"")&lt;&gt;"",IFERROR(INDEX(Overrides!$F$49:$L$288,MATCH($A165&amp;$G165,Overrides!$C$49:$C$288,0),2),""),IF(IFERROR(INDEX(Overrides!$D$6:$J$45,MATCH($F165&amp;$G165,Overrides!$C$6:$C$45,0),2),"")&lt;&gt;"",IFERROR(INDEX(Overrides!$D$6:$J$45,MATCH($F165&amp;$G165,Overrides!$C$6:$C$45,0),2),""),MROUND(VLOOKUP("P1",Setup!$A$30:$B$36,2,FALSE())*VLOOKUP($G165,Setup!$A$40:$B$48,2,FALSE())*VLOOKUP($F165,Setup!$A$52:$B$55,2,FALSE()),0.5)))</f>
        <v>55</v>
      </c>
      <c r="K165" s="232">
        <f>IF(IFERROR(INDEX(Overrides!$F$49:$L$288,MATCH($A165&amp;$G165,Overrides!$C$49:$C$288,0),3),"")&lt;&gt;"",IFERROR(INDEX(Overrides!$F$49:$L$288,MATCH($A165&amp;$G165,Overrides!$C$49:$C$288,0),3),""),IF(IFERROR(INDEX(Overrides!$D$6:$J$45,MATCH($F165&amp;$G165,Overrides!$C$6:$C$45,0),3),"")&lt;&gt;"",IFERROR(INDEX(Overrides!$D$6:$J$45,MATCH($F165&amp;$G165,Overrides!$C$6:$C$45,0),3),""),MROUND(VLOOKUP("P2+",Setup!$A$30:$B$36,2,FALSE())*VLOOKUP($G165,Setup!$A$40:$B$48,2,FALSE())*VLOOKUP($F165,Setup!$A$52:$B$55,2,FALSE()),0.5)))</f>
        <v>49</v>
      </c>
      <c r="L165" s="232">
        <f>IF(IFERROR(INDEX(Overrides!$F$49:$L$288,MATCH($A165&amp;$G165,Overrides!$C$49:$C$288,0),4),"")&lt;&gt;"",IFERROR(INDEX(Overrides!$F$49:$L$288,MATCH($A165&amp;$G165,Overrides!$C$49:$C$288,0),4),""),IF(IFERROR(INDEX(Overrides!$D$6:$J$45,MATCH($F165&amp;$G165,Overrides!$C$6:$C$45,0),4),"")&lt;&gt;"",IFERROR(INDEX(Overrides!$D$6:$J$45,MATCH($F165&amp;$G165,Overrides!$C$6:$C$45,0),4),""),MROUND(VLOOKUP("P2",Setup!$A$30:$B$36,2,FALSE())*VLOOKUP($G165,Setup!$A$40:$B$48,2,FALSE())*VLOOKUP($F165,Setup!$A$52:$B$55,2,FALSE()),0.5)))</f>
        <v>39</v>
      </c>
      <c r="M165" s="232">
        <f>IF(IFERROR(INDEX(Overrides!$F$49:$L$288,MATCH($A165&amp;$G165,Overrides!$C$49:$C$288,0),5),"")&lt;&gt;"",IFERROR(INDEX(Overrides!$F$49:$L$288,MATCH($A165&amp;$G165,Overrides!$C$49:$C$288,0),5),""),IF(IFERROR(INDEX(Overrides!$D$6:$J$45,MATCH($F165&amp;$G165,Overrides!$C$6:$C$45,0),5),"")&lt;&gt;"",IFERROR(INDEX(Overrides!$D$6:$J$45,MATCH($F165&amp;$G165,Overrides!$C$6:$C$45,0),5),""),MROUND(VLOOKUP("P3",Setup!$A$30:$B$36,2,FALSE())*VLOOKUP($G165,Setup!$A$40:$B$48,2,FALSE())*VLOOKUP($F165,Setup!$A$52:$B$55,2,FALSE()),0.5)))</f>
        <v>23</v>
      </c>
      <c r="N165" s="232">
        <f>IF(IFERROR(INDEX(Overrides!$F$49:$L$288,MATCH($A165&amp;$G165,Overrides!$C$49:$C$288,0),6),"")&lt;&gt;"",IFERROR(INDEX(Overrides!$F$49:$L$288,MATCH($A165&amp;$G165,Overrides!$C$49:$C$288,0),6),""),IF(IFERROR(INDEX(Overrides!$D$6:$J$45,MATCH($F165&amp;$G165,Overrides!$C$6:$C$45,0),6),"")&lt;&gt;"",IFERROR(INDEX(Overrides!$D$6:$J$45,MATCH($F165&amp;$G165,Overrides!$C$6:$C$45,0),6),""),MROUND(VLOOKUP("P4",Setup!$A$30:$B$36,2,FALSE())*VLOOKUP($G165,Setup!$A$40:$B$48,2,FALSE())*VLOOKUP($F165,Setup!$A$52:$B$55,2,FALSE()),0.5)))</f>
        <v>15</v>
      </c>
      <c r="O165" s="232">
        <f>IF(IFERROR(INDEX(Overrides!$F$49:$L$288,MATCH($A165&amp;$G165,Overrides!$C$49:$C$288,0),7),"")&lt;&gt;"",IFERROR(INDEX(Overrides!$F$49:$L$288,MATCH($A165&amp;$G165,Overrides!$C$49:$C$288,0),7),""),IF(IFERROR(INDEX(Overrides!$D$6:$J$45,MATCH($F165&amp;$G165,Overrides!$C$6:$C$45,0),7),"")&lt;&gt;"",IFERROR(INDEX(Overrides!$D$6:$J$45,MATCH($F165&amp;$G165,Overrides!$C$6:$C$45,0),7),""),MROUND(VLOOKUP("P5",Setup!$A$30:$B$36,2,FALSE())*VLOOKUP($G165,Setup!$A$40:$B$48,2,FALSE())*VLOOKUP($F165,Setup!$A$52:$B$55,2,FALSE()),0.5)))</f>
        <v>12</v>
      </c>
      <c r="P165" s="233">
        <f>SUMIFS(Inventory!$F$2:$F$38,Inventory!$I$2:$I$38,"P1+",Inventory!$E$2:$E$38,"&lt;&gt;West")+IF(UPPER($H165)="YES",SUMIFS(Inventory!$F$2:$F$38,Inventory!$I$2:$I$38,"P1+",Inventory!$E$2:$E$38,"West"),0)</f>
        <v>68</v>
      </c>
      <c r="Q165" s="233">
        <f>SUMIFS(Inventory!$F$2:$F$38,Inventory!$I$2:$I$38,"P1",Inventory!$E$2:$E$38,"&lt;&gt;West")+IF(UPPER($H165)="YES",SUMIFS(Inventory!$F$2:$F$38,Inventory!$I$2:$I$38,"P1",Inventory!$E$2:$E$38,"West"),0)</f>
        <v>422</v>
      </c>
      <c r="R165" s="233">
        <f>SUMIFS(Inventory!$F$2:$F$38,Inventory!$I$2:$I$38,"P2+",Inventory!$E$2:$E$38,"&lt;&gt;West")+IF(UPPER($H165)="YES",SUMIFS(Inventory!$F$2:$F$38,Inventory!$I$2:$I$38,"P2+",Inventory!$E$2:$E$38,"West"),0)</f>
        <v>70</v>
      </c>
      <c r="S165" s="233">
        <f>SUMIFS(Inventory!$F$2:$F$38,Inventory!$I$2:$I$38,"P2",Inventory!$E$2:$E$38,"&lt;&gt;West")+IF(UPPER($H165)="YES",SUMIFS(Inventory!$F$2:$F$38,Inventory!$I$2:$I$38,"P2",Inventory!$E$2:$E$38,"West"),0)</f>
        <v>658</v>
      </c>
      <c r="T165" s="233">
        <f>SUMIFS(Inventory!$F$2:$F$38,Inventory!$I$2:$I$38,"P3",Inventory!$E$2:$E$38,"&lt;&gt;West")+IF(UPPER($H165)="YES",SUMIFS(Inventory!$F$2:$F$38,Inventory!$I$2:$I$38,"P3",Inventory!$E$2:$E$38,"West"),0)</f>
        <v>1120</v>
      </c>
      <c r="U165" s="233">
        <f>SUMIFS(Inventory!$F$2:$F$38,Inventory!$I$2:$I$38,"P4",Inventory!$E$2:$E$38,"&lt;&gt;West")+IF(UPPER($H165)="YES",SUMIFS(Inventory!$F$2:$F$38,Inventory!$I$2:$I$38,"P4",Inventory!$E$2:$E$38,"West"),0)</f>
        <v>746</v>
      </c>
      <c r="V165" s="233">
        <f>SUMIFS(Inventory!$F$2:$F$38,Inventory!$I$2:$I$38,"P5",Inventory!$E$2:$E$38,"&lt;&gt;West")+IF(UPPER($H165)="YES",SUMIFS(Inventory!$F$2:$F$38,Inventory!$I$2:$I$38,"P5",Inventory!$E$2:$E$38,"West"),0)</f>
        <v>922</v>
      </c>
      <c r="W165" s="233">
        <f t="shared" si="206"/>
        <v>4006</v>
      </c>
      <c r="X165" s="233">
        <f>IF(IFERROR(INDEX(Overrides!$F$292:$L$531,MATCH($A165&amp;$G165,Overrides!$C$292:$C$531,0),1),"")&lt;&gt;"",IFERROR(INDEX(Overrides!$F$292:$L$531,MATCH($A165&amp;$G165,Overrides!$C$292:$C$531,0),1),""),ROUND(P165*Setup!B$72*VLOOKUP($F165,Setup!$A$52:$C$55,3,FALSE()),0))</f>
        <v>0</v>
      </c>
      <c r="Y165" s="233">
        <f>IF(IFERROR(INDEX(Overrides!$F$292:$L$531,MATCH($A165&amp;$G165,Overrides!$C$292:$C$531,0),2),"")&lt;&gt;"",IFERROR(INDEX(Overrides!$F$292:$L$531,MATCH($A165&amp;$G165,Overrides!$C$292:$C$531,0),2),""),ROUND(Q165*Setup!C$72*VLOOKUP($F165,Setup!$A$52:$C$55,3,FALSE()),0))</f>
        <v>165</v>
      </c>
      <c r="Z165" s="233">
        <f>IF(IFERROR(INDEX(Overrides!$F$292:$L$531,MATCH($A165&amp;$G165,Overrides!$C$292:$C$531,0),3),"")&lt;&gt;"",IFERROR(INDEX(Overrides!$F$292:$L$531,MATCH($A165&amp;$G165,Overrides!$C$292:$C$531,0),3),""),ROUND(R165*Setup!D$72*VLOOKUP($F165,Setup!$A$52:$C$55,3,FALSE()),0))</f>
        <v>0</v>
      </c>
      <c r="AA165" s="233">
        <f>IF(IFERROR(INDEX(Overrides!$F$292:$L$531,MATCH($A165&amp;$G165,Overrides!$C$292:$C$531,0),4),"")&lt;&gt;"",IFERROR(INDEX(Overrides!$F$292:$L$531,MATCH($A165&amp;$G165,Overrides!$C$292:$C$531,0),4),""),ROUND(S165*Setup!E$72*VLOOKUP($F165,Setup!$A$52:$C$55,3,FALSE()),0))</f>
        <v>257</v>
      </c>
      <c r="AB165" s="233">
        <f>IF(IFERROR(INDEX(Overrides!$F$292:$L$531,MATCH($A165&amp;$G165,Overrides!$C$292:$C$531,0),5),"")&lt;&gt;"",IFERROR(INDEX(Overrides!$F$292:$L$531,MATCH($A165&amp;$G165,Overrides!$C$292:$C$531,0),5),""),ROUND(T165*Setup!F$72*VLOOKUP($F165,Setup!$A$52:$C$55,3,FALSE()),0))</f>
        <v>291</v>
      </c>
      <c r="AC165" s="233">
        <f>IF(IFERROR(INDEX(Overrides!$F$292:$L$531,MATCH($A165&amp;$G165,Overrides!$C$292:$C$531,0),6),"")&lt;&gt;"",IFERROR(INDEX(Overrides!$F$292:$L$531,MATCH($A165&amp;$G165,Overrides!$C$292:$C$531,0),6),""),ROUND(U165*Setup!G$72*VLOOKUP($F165,Setup!$A$52:$C$55,3,FALSE()),0))</f>
        <v>218</v>
      </c>
      <c r="AD165" s="233">
        <f>IF(IFERROR(INDEX(Overrides!$F$292:$L$531,MATCH($A165&amp;$G165,Overrides!$C$292:$C$531,0),7),"")&lt;&gt;"",IFERROR(INDEX(Overrides!$F$292:$L$531,MATCH($A165&amp;$G165,Overrides!$C$292:$C$531,0),7),""),ROUND(V165*Setup!H$72*VLOOKUP($F165,Setup!$A$52:$C$55,3,FALSE()),0))</f>
        <v>150</v>
      </c>
      <c r="AE165" s="233">
        <f t="shared" si="160"/>
        <v>1081</v>
      </c>
      <c r="AF165" s="233">
        <f t="shared" si="161"/>
        <v>68</v>
      </c>
      <c r="AG165" s="233">
        <f t="shared" si="162"/>
        <v>257</v>
      </c>
      <c r="AH165" s="233">
        <f t="shared" si="163"/>
        <v>70</v>
      </c>
      <c r="AI165" s="233">
        <f t="shared" si="164"/>
        <v>401</v>
      </c>
      <c r="AJ165" s="233">
        <f t="shared" si="165"/>
        <v>829</v>
      </c>
      <c r="AK165" s="233">
        <f t="shared" si="166"/>
        <v>528</v>
      </c>
      <c r="AL165" s="233">
        <f t="shared" si="167"/>
        <v>772</v>
      </c>
      <c r="AM165" s="233">
        <f t="shared" si="168"/>
        <v>3234</v>
      </c>
      <c r="AN165" s="234">
        <f t="shared" si="207"/>
        <v>0</v>
      </c>
      <c r="AO165" s="234">
        <f t="shared" si="208"/>
        <v>9075</v>
      </c>
      <c r="AP165" s="234">
        <f t="shared" si="209"/>
        <v>0</v>
      </c>
      <c r="AQ165" s="234">
        <f t="shared" si="210"/>
        <v>10023</v>
      </c>
      <c r="AR165" s="234">
        <f t="shared" si="211"/>
        <v>6693</v>
      </c>
      <c r="AS165" s="234">
        <f t="shared" si="212"/>
        <v>3270</v>
      </c>
      <c r="AT165" s="234">
        <f t="shared" si="213"/>
        <v>1800</v>
      </c>
      <c r="AU165" s="234">
        <f t="shared" si="169"/>
        <v>30861</v>
      </c>
      <c r="AV165" s="167" t="str">
        <f>Setup!I19</f>
        <v>Yes</v>
      </c>
      <c r="AW165" s="167" t="str">
        <f>Setup!J19</f>
        <v>Yes</v>
      </c>
    </row>
    <row r="166" spans="1:49" ht="15" customHeight="1" x14ac:dyDescent="0.3">
      <c r="A166" s="167">
        <f>Setup!A19</f>
        <v>17</v>
      </c>
      <c r="B166" s="230">
        <f>Setup!B19</f>
        <v>46295</v>
      </c>
      <c r="C166" s="167" t="str">
        <f>Setup!C19</f>
        <v>Wednesday</v>
      </c>
      <c r="D166" s="167" t="str">
        <f>Setup!D19</f>
        <v>South Georgia Tormenta FC</v>
      </c>
      <c r="E166" s="231">
        <f>Setup!E19</f>
        <v>0.79166666666666696</v>
      </c>
      <c r="F166" s="167" t="str">
        <f>Setup!F19</f>
        <v>C</v>
      </c>
      <c r="G166" s="167" t="s">
        <v>115</v>
      </c>
      <c r="H166" s="167" t="str">
        <f>Setup!H19</f>
        <v>Yes</v>
      </c>
      <c r="I166" s="232">
        <f>IF(IFERROR(INDEX(Overrides!$F$49:$L$288,MATCH($A166&amp;$G166,Overrides!$C$49:$C$288,0),1),"")&lt;&gt;"",IFERROR(INDEX(Overrides!$F$49:$L$288,MATCH($A166&amp;$G166,Overrides!$C$49:$C$288,0),1),""),IF(IFERROR(INDEX(Overrides!$D$6:$J$45,MATCH($F166&amp;$G166,Overrides!$C$6:$C$45,0),1),"")&lt;&gt;"",IFERROR(INDEX(Overrides!$D$6:$J$45,MATCH($F166&amp;$G166,Overrides!$C$6:$C$45,0),1),""),MROUND(VLOOKUP("P1+",Setup!$A$30:$B$36,2,FALSE())*VLOOKUP($G166,Setup!$A$40:$B$48,2,FALSE())*VLOOKUP($F166,Setup!$A$52:$B$55,2,FALSE()),0.5)))</f>
        <v>70</v>
      </c>
      <c r="J166" s="232">
        <f>IF(IFERROR(INDEX(Overrides!$F$49:$L$288,MATCH($A166&amp;$G166,Overrides!$C$49:$C$288,0),2),"")&lt;&gt;"",IFERROR(INDEX(Overrides!$F$49:$L$288,MATCH($A166&amp;$G166,Overrides!$C$49:$C$288,0),2),""),IF(IFERROR(INDEX(Overrides!$D$6:$J$45,MATCH($F166&amp;$G166,Overrides!$C$6:$C$45,0),2),"")&lt;&gt;"",IFERROR(INDEX(Overrides!$D$6:$J$45,MATCH($F166&amp;$G166,Overrides!$C$6:$C$45,0),2),""),MROUND(VLOOKUP("P1",Setup!$A$30:$B$36,2,FALSE())*VLOOKUP($G166,Setup!$A$40:$B$48,2,FALSE())*VLOOKUP($F166,Setup!$A$52:$B$55,2,FALSE()),0.5)))</f>
        <v>59.5</v>
      </c>
      <c r="K166" s="232">
        <f>IF(IFERROR(INDEX(Overrides!$F$49:$L$288,MATCH($A166&amp;$G166,Overrides!$C$49:$C$288,0),3),"")&lt;&gt;"",IFERROR(INDEX(Overrides!$F$49:$L$288,MATCH($A166&amp;$G166,Overrides!$C$49:$C$288,0),3),""),IF(IFERROR(INDEX(Overrides!$D$6:$J$45,MATCH($F166&amp;$G166,Overrides!$C$6:$C$45,0),3),"")&lt;&gt;"",IFERROR(INDEX(Overrides!$D$6:$J$45,MATCH($F166&amp;$G166,Overrides!$C$6:$C$45,0),3),""),MROUND(VLOOKUP("P2+",Setup!$A$30:$B$36,2,FALSE())*VLOOKUP($G166,Setup!$A$40:$B$48,2,FALSE())*VLOOKUP($F166,Setup!$A$52:$B$55,2,FALSE()),0.5)))</f>
        <v>53</v>
      </c>
      <c r="L166" s="232">
        <f>IF(IFERROR(INDEX(Overrides!$F$49:$L$288,MATCH($A166&amp;$G166,Overrides!$C$49:$C$288,0),4),"")&lt;&gt;"",IFERROR(INDEX(Overrides!$F$49:$L$288,MATCH($A166&amp;$G166,Overrides!$C$49:$C$288,0),4),""),IF(IFERROR(INDEX(Overrides!$D$6:$J$45,MATCH($F166&amp;$G166,Overrides!$C$6:$C$45,0),4),"")&lt;&gt;"",IFERROR(INDEX(Overrides!$D$6:$J$45,MATCH($F166&amp;$G166,Overrides!$C$6:$C$45,0),4),""),MROUND(VLOOKUP("P2",Setup!$A$30:$B$36,2,FALSE())*VLOOKUP($G166,Setup!$A$40:$B$48,2,FALSE())*VLOOKUP($F166,Setup!$A$52:$B$55,2,FALSE()),0.5)))</f>
        <v>42</v>
      </c>
      <c r="M166" s="232">
        <f>IF(IFERROR(INDEX(Overrides!$F$49:$L$288,MATCH($A166&amp;$G166,Overrides!$C$49:$C$288,0),5),"")&lt;&gt;"",IFERROR(INDEX(Overrides!$F$49:$L$288,MATCH($A166&amp;$G166,Overrides!$C$49:$C$288,0),5),""),IF(IFERROR(INDEX(Overrides!$D$6:$J$45,MATCH($F166&amp;$G166,Overrides!$C$6:$C$45,0),5),"")&lt;&gt;"",IFERROR(INDEX(Overrides!$D$6:$J$45,MATCH($F166&amp;$G166,Overrides!$C$6:$C$45,0),5),""),MROUND(VLOOKUP("P3",Setup!$A$30:$B$36,2,FALSE())*VLOOKUP($G166,Setup!$A$40:$B$48,2,FALSE())*VLOOKUP($F166,Setup!$A$52:$B$55,2,FALSE()),0.5)))</f>
        <v>25</v>
      </c>
      <c r="N166" s="232">
        <f>IF(IFERROR(INDEX(Overrides!$F$49:$L$288,MATCH($A166&amp;$G166,Overrides!$C$49:$C$288,0),6),"")&lt;&gt;"",IFERROR(INDEX(Overrides!$F$49:$L$288,MATCH($A166&amp;$G166,Overrides!$C$49:$C$288,0),6),""),IF(IFERROR(INDEX(Overrides!$D$6:$J$45,MATCH($F166&amp;$G166,Overrides!$C$6:$C$45,0),6),"")&lt;&gt;"",IFERROR(INDEX(Overrides!$D$6:$J$45,MATCH($F166&amp;$G166,Overrides!$C$6:$C$45,0),6),""),MROUND(VLOOKUP("P4",Setup!$A$30:$B$36,2,FALSE())*VLOOKUP($G166,Setup!$A$40:$B$48,2,FALSE())*VLOOKUP($F166,Setup!$A$52:$B$55,2,FALSE()),0.5)))</f>
        <v>16</v>
      </c>
      <c r="O166" s="232">
        <f>IF(IFERROR(INDEX(Overrides!$F$49:$L$288,MATCH($A166&amp;$G166,Overrides!$C$49:$C$288,0),7),"")&lt;&gt;"",IFERROR(INDEX(Overrides!$F$49:$L$288,MATCH($A166&amp;$G166,Overrides!$C$49:$C$288,0),7),""),IF(IFERROR(INDEX(Overrides!$D$6:$J$45,MATCH($F166&amp;$G166,Overrides!$C$6:$C$45,0),7),"")&lt;&gt;"",IFERROR(INDEX(Overrides!$D$6:$J$45,MATCH($F166&amp;$G166,Overrides!$C$6:$C$45,0),7),""),MROUND(VLOOKUP("P5",Setup!$A$30:$B$36,2,FALSE())*VLOOKUP($G166,Setup!$A$40:$B$48,2,FALSE())*VLOOKUP($F166,Setup!$A$52:$B$55,2,FALSE()),0.5)))</f>
        <v>13</v>
      </c>
      <c r="P166" s="233">
        <f>SUMIFS(Inventory!$F$2:$F$38,Inventory!$I$2:$I$38,"P1+",Inventory!$E$2:$E$38,"&lt;&gt;West")+IF(UPPER($H166)="YES",SUMIFS(Inventory!$F$2:$F$38,Inventory!$I$2:$I$38,"P1+",Inventory!$E$2:$E$38,"West"),0)</f>
        <v>68</v>
      </c>
      <c r="Q166" s="233">
        <f>SUMIFS(Inventory!$F$2:$F$38,Inventory!$I$2:$I$38,"P1",Inventory!$E$2:$E$38,"&lt;&gt;West")+IF(UPPER($H166)="YES",SUMIFS(Inventory!$F$2:$F$38,Inventory!$I$2:$I$38,"P1",Inventory!$E$2:$E$38,"West"),0)</f>
        <v>422</v>
      </c>
      <c r="R166" s="233">
        <f>SUMIFS(Inventory!$F$2:$F$38,Inventory!$I$2:$I$38,"P2+",Inventory!$E$2:$E$38,"&lt;&gt;West")+IF(UPPER($H166)="YES",SUMIFS(Inventory!$F$2:$F$38,Inventory!$I$2:$I$38,"P2+",Inventory!$E$2:$E$38,"West"),0)</f>
        <v>70</v>
      </c>
      <c r="S166" s="233">
        <f>SUMIFS(Inventory!$F$2:$F$38,Inventory!$I$2:$I$38,"P2",Inventory!$E$2:$E$38,"&lt;&gt;West")+IF(UPPER($H166)="YES",SUMIFS(Inventory!$F$2:$F$38,Inventory!$I$2:$I$38,"P2",Inventory!$E$2:$E$38,"West"),0)</f>
        <v>658</v>
      </c>
      <c r="T166" s="233">
        <f>SUMIFS(Inventory!$F$2:$F$38,Inventory!$I$2:$I$38,"P3",Inventory!$E$2:$E$38,"&lt;&gt;West")+IF(UPPER($H166)="YES",SUMIFS(Inventory!$F$2:$F$38,Inventory!$I$2:$I$38,"P3",Inventory!$E$2:$E$38,"West"),0)</f>
        <v>1120</v>
      </c>
      <c r="U166" s="233">
        <f>SUMIFS(Inventory!$F$2:$F$38,Inventory!$I$2:$I$38,"P4",Inventory!$E$2:$E$38,"&lt;&gt;West")+IF(UPPER($H166)="YES",SUMIFS(Inventory!$F$2:$F$38,Inventory!$I$2:$I$38,"P4",Inventory!$E$2:$E$38,"West"),0)</f>
        <v>746</v>
      </c>
      <c r="V166" s="233">
        <f>SUMIFS(Inventory!$F$2:$F$38,Inventory!$I$2:$I$38,"P5",Inventory!$E$2:$E$38,"&lt;&gt;West")+IF(UPPER($H166)="YES",SUMIFS(Inventory!$F$2:$F$38,Inventory!$I$2:$I$38,"P5",Inventory!$E$2:$E$38,"West"),0)</f>
        <v>922</v>
      </c>
      <c r="W166" s="233">
        <f t="shared" si="206"/>
        <v>4006</v>
      </c>
      <c r="X166" s="233">
        <f>IF(IFERROR(INDEX(Overrides!$F$292:$L$531,MATCH($A166&amp;$G166,Overrides!$C$292:$C$531,0),1),"")&lt;&gt;"",IFERROR(INDEX(Overrides!$F$292:$L$531,MATCH($A166&amp;$G166,Overrides!$C$292:$C$531,0),1),""),ROUND(P166*Setup!B$73*VLOOKUP($F166,Setup!$A$52:$C$55,3,FALSE()),0))</f>
        <v>0</v>
      </c>
      <c r="Y166" s="233">
        <f>IF(IFERROR(INDEX(Overrides!$F$292:$L$531,MATCH($A166&amp;$G166,Overrides!$C$292:$C$531,0),2),"")&lt;&gt;"",IFERROR(INDEX(Overrides!$F$292:$L$531,MATCH($A166&amp;$G166,Overrides!$C$292:$C$531,0),2),""),ROUND(Q166*Setup!C$73*VLOOKUP($F166,Setup!$A$52:$C$55,3,FALSE()),0))</f>
        <v>41</v>
      </c>
      <c r="Z166" s="233">
        <f>IF(IFERROR(INDEX(Overrides!$F$292:$L$531,MATCH($A166&amp;$G166,Overrides!$C$292:$C$531,0),3),"")&lt;&gt;"",IFERROR(INDEX(Overrides!$F$292:$L$531,MATCH($A166&amp;$G166,Overrides!$C$292:$C$531,0),3),""),ROUND(R166*Setup!D$73*VLOOKUP($F166,Setup!$A$52:$C$55,3,FALSE()),0))</f>
        <v>0</v>
      </c>
      <c r="AA166" s="233">
        <f>IF(IFERROR(INDEX(Overrides!$F$292:$L$531,MATCH($A166&amp;$G166,Overrides!$C$292:$C$531,0),4),"")&lt;&gt;"",IFERROR(INDEX(Overrides!$F$292:$L$531,MATCH($A166&amp;$G166,Overrides!$C$292:$C$531,0),4),""),ROUND(S166*Setup!E$73*VLOOKUP($F166,Setup!$A$52:$C$55,3,FALSE()),0))</f>
        <v>21</v>
      </c>
      <c r="AB166" s="233">
        <f>IF(IFERROR(INDEX(Overrides!$F$292:$L$531,MATCH($A166&amp;$G166,Overrides!$C$292:$C$531,0),5),"")&lt;&gt;"",IFERROR(INDEX(Overrides!$F$292:$L$531,MATCH($A166&amp;$G166,Overrides!$C$292:$C$531,0),5),""),ROUND(T166*Setup!F$73*VLOOKUP($F166,Setup!$A$52:$C$55,3,FALSE()),0))</f>
        <v>36</v>
      </c>
      <c r="AC166" s="233">
        <f>IF(IFERROR(INDEX(Overrides!$F$292:$L$531,MATCH($A166&amp;$G166,Overrides!$C$292:$C$531,0),6),"")&lt;&gt;"",IFERROR(INDEX(Overrides!$F$292:$L$531,MATCH($A166&amp;$G166,Overrides!$C$292:$C$531,0),6),""),ROUND(U166*Setup!G$73*VLOOKUP($F166,Setup!$A$52:$C$55,3,FALSE()),0))</f>
        <v>24</v>
      </c>
      <c r="AD166" s="233">
        <f>IF(IFERROR(INDEX(Overrides!$F$292:$L$531,MATCH($A166&amp;$G166,Overrides!$C$292:$C$531,0),7),"")&lt;&gt;"",IFERROR(INDEX(Overrides!$F$292:$L$531,MATCH($A166&amp;$G166,Overrides!$C$292:$C$531,0),7),""),ROUND(V166*Setup!H$73*VLOOKUP($F166,Setup!$A$52:$C$55,3,FALSE()),0))</f>
        <v>30</v>
      </c>
      <c r="AE166" s="233">
        <f t="shared" si="160"/>
        <v>152</v>
      </c>
      <c r="AF166" s="233">
        <f t="shared" si="161"/>
        <v>68</v>
      </c>
      <c r="AG166" s="233">
        <f t="shared" si="162"/>
        <v>381</v>
      </c>
      <c r="AH166" s="233">
        <f t="shared" si="163"/>
        <v>70</v>
      </c>
      <c r="AI166" s="233">
        <f t="shared" si="164"/>
        <v>637</v>
      </c>
      <c r="AJ166" s="233">
        <f t="shared" si="165"/>
        <v>1084</v>
      </c>
      <c r="AK166" s="233">
        <f t="shared" si="166"/>
        <v>722</v>
      </c>
      <c r="AL166" s="233">
        <f t="shared" si="167"/>
        <v>892</v>
      </c>
      <c r="AM166" s="233">
        <f t="shared" si="168"/>
        <v>3114</v>
      </c>
      <c r="AN166" s="234">
        <f t="shared" si="207"/>
        <v>0</v>
      </c>
      <c r="AO166" s="234">
        <f t="shared" si="208"/>
        <v>2439.5</v>
      </c>
      <c r="AP166" s="234">
        <f t="shared" si="209"/>
        <v>0</v>
      </c>
      <c r="AQ166" s="234">
        <f t="shared" si="210"/>
        <v>882</v>
      </c>
      <c r="AR166" s="234">
        <f t="shared" si="211"/>
        <v>900</v>
      </c>
      <c r="AS166" s="234">
        <f t="shared" si="212"/>
        <v>384</v>
      </c>
      <c r="AT166" s="234">
        <f t="shared" si="213"/>
        <v>390</v>
      </c>
      <c r="AU166" s="234">
        <f t="shared" si="169"/>
        <v>4995.5</v>
      </c>
      <c r="AV166" s="167" t="str">
        <f>Setup!I19</f>
        <v>Yes</v>
      </c>
      <c r="AW166" s="167" t="str">
        <f>Setup!J19</f>
        <v>Yes</v>
      </c>
    </row>
    <row r="167" spans="1:49" ht="15" customHeight="1" x14ac:dyDescent="0.3">
      <c r="A167" s="167">
        <f>Setup!A19</f>
        <v>17</v>
      </c>
      <c r="B167" s="230">
        <f>Setup!B19</f>
        <v>46295</v>
      </c>
      <c r="C167" s="167" t="str">
        <f>Setup!C19</f>
        <v>Wednesday</v>
      </c>
      <c r="D167" s="167" t="str">
        <f>Setup!D19</f>
        <v>South Georgia Tormenta FC</v>
      </c>
      <c r="E167" s="231">
        <f>Setup!E19</f>
        <v>0.79166666666666696</v>
      </c>
      <c r="F167" s="167" t="str">
        <f>Setup!F19</f>
        <v>C</v>
      </c>
      <c r="G167" s="167" t="s">
        <v>117</v>
      </c>
      <c r="H167" s="167" t="str">
        <f>Setup!H19</f>
        <v>Yes</v>
      </c>
      <c r="I167" s="232">
        <f>IF(IFERROR(INDEX(Overrides!$F$49:$L$288,MATCH($A167&amp;$G167,Overrides!$C$49:$C$288,0),1),"")&lt;&gt;"",IFERROR(INDEX(Overrides!$F$49:$L$288,MATCH($A167&amp;$G167,Overrides!$C$49:$C$288,0),1),""),IF(IFERROR(INDEX(Overrides!$D$6:$J$45,MATCH($F167&amp;$G167,Overrides!$C$6:$C$45,0),1),"")&lt;&gt;"",IFERROR(INDEX(Overrides!$D$6:$J$45,MATCH($F167&amp;$G167,Overrides!$C$6:$C$45,0),1),""),MROUND(VLOOKUP("P1+",Setup!$A$30:$B$36,2,FALSE())*VLOOKUP($G167,Setup!$A$40:$B$48,2,FALSE())*VLOOKUP($F167,Setup!$A$52:$B$55,2,FALSE()),0.5)))</f>
        <v>52</v>
      </c>
      <c r="J167" s="232">
        <f>IF(IFERROR(INDEX(Overrides!$F$49:$L$288,MATCH($A167&amp;$G167,Overrides!$C$49:$C$288,0),2),"")&lt;&gt;"",IFERROR(INDEX(Overrides!$F$49:$L$288,MATCH($A167&amp;$G167,Overrides!$C$49:$C$288,0),2),""),IF(IFERROR(INDEX(Overrides!$D$6:$J$45,MATCH($F167&amp;$G167,Overrides!$C$6:$C$45,0),2),"")&lt;&gt;"",IFERROR(INDEX(Overrides!$D$6:$J$45,MATCH($F167&amp;$G167,Overrides!$C$6:$C$45,0),2),""),MROUND(VLOOKUP("P1",Setup!$A$30:$B$36,2,FALSE())*VLOOKUP($G167,Setup!$A$40:$B$48,2,FALSE())*VLOOKUP($F167,Setup!$A$52:$B$55,2,FALSE()),0.5)))</f>
        <v>44</v>
      </c>
      <c r="K167" s="232">
        <f>IF(IFERROR(INDEX(Overrides!$F$49:$L$288,MATCH($A167&amp;$G167,Overrides!$C$49:$C$288,0),3),"")&lt;&gt;"",IFERROR(INDEX(Overrides!$F$49:$L$288,MATCH($A167&amp;$G167,Overrides!$C$49:$C$288,0),3),""),IF(IFERROR(INDEX(Overrides!$D$6:$J$45,MATCH($F167&amp;$G167,Overrides!$C$6:$C$45,0),3),"")&lt;&gt;"",IFERROR(INDEX(Overrides!$D$6:$J$45,MATCH($F167&amp;$G167,Overrides!$C$6:$C$45,0),3),""),MROUND(VLOOKUP("P2+",Setup!$A$30:$B$36,2,FALSE())*VLOOKUP($G167,Setup!$A$40:$B$48,2,FALSE())*VLOOKUP($F167,Setup!$A$52:$B$55,2,FALSE()),0.5)))</f>
        <v>39</v>
      </c>
      <c r="L167" s="232">
        <f>IF(IFERROR(INDEX(Overrides!$F$49:$L$288,MATCH($A167&amp;$G167,Overrides!$C$49:$C$288,0),4),"")&lt;&gt;"",IFERROR(INDEX(Overrides!$F$49:$L$288,MATCH($A167&amp;$G167,Overrides!$C$49:$C$288,0),4),""),IF(IFERROR(INDEX(Overrides!$D$6:$J$45,MATCH($F167&amp;$G167,Overrides!$C$6:$C$45,0),4),"")&lt;&gt;"",IFERROR(INDEX(Overrides!$D$6:$J$45,MATCH($F167&amp;$G167,Overrides!$C$6:$C$45,0),4),""),MROUND(VLOOKUP("P2",Setup!$A$30:$B$36,2,FALSE())*VLOOKUP($G167,Setup!$A$40:$B$48,2,FALSE())*VLOOKUP($F167,Setup!$A$52:$B$55,2,FALSE()),0.5)))</f>
        <v>31</v>
      </c>
      <c r="M167" s="232">
        <f>IF(IFERROR(INDEX(Overrides!$F$49:$L$288,MATCH($A167&amp;$G167,Overrides!$C$49:$C$288,0),5),"")&lt;&gt;"",IFERROR(INDEX(Overrides!$F$49:$L$288,MATCH($A167&amp;$G167,Overrides!$C$49:$C$288,0),5),""),IF(IFERROR(INDEX(Overrides!$D$6:$J$45,MATCH($F167&amp;$G167,Overrides!$C$6:$C$45,0),5),"")&lt;&gt;"",IFERROR(INDEX(Overrides!$D$6:$J$45,MATCH($F167&amp;$G167,Overrides!$C$6:$C$45,0),5),""),MROUND(VLOOKUP("P3",Setup!$A$30:$B$36,2,FALSE())*VLOOKUP($G167,Setup!$A$40:$B$48,2,FALSE())*VLOOKUP($F167,Setup!$A$52:$B$55,2,FALSE()),0.5)))</f>
        <v>18.5</v>
      </c>
      <c r="N167" s="232">
        <f>IF(IFERROR(INDEX(Overrides!$F$49:$L$288,MATCH($A167&amp;$G167,Overrides!$C$49:$C$288,0),6),"")&lt;&gt;"",IFERROR(INDEX(Overrides!$F$49:$L$288,MATCH($A167&amp;$G167,Overrides!$C$49:$C$288,0),6),""),IF(IFERROR(INDEX(Overrides!$D$6:$J$45,MATCH($F167&amp;$G167,Overrides!$C$6:$C$45,0),6),"")&lt;&gt;"",IFERROR(INDEX(Overrides!$D$6:$J$45,MATCH($F167&amp;$G167,Overrides!$C$6:$C$45,0),6),""),MROUND(VLOOKUP("P4",Setup!$A$30:$B$36,2,FALSE())*VLOOKUP($G167,Setup!$A$40:$B$48,2,FALSE())*VLOOKUP($F167,Setup!$A$52:$B$55,2,FALSE()),0.5)))</f>
        <v>12</v>
      </c>
      <c r="O167" s="232">
        <f>IF(IFERROR(INDEX(Overrides!$F$49:$L$288,MATCH($A167&amp;$G167,Overrides!$C$49:$C$288,0),7),"")&lt;&gt;"",IFERROR(INDEX(Overrides!$F$49:$L$288,MATCH($A167&amp;$G167,Overrides!$C$49:$C$288,0),7),""),IF(IFERROR(INDEX(Overrides!$D$6:$J$45,MATCH($F167&amp;$G167,Overrides!$C$6:$C$45,0),7),"")&lt;&gt;"",IFERROR(INDEX(Overrides!$D$6:$J$45,MATCH($F167&amp;$G167,Overrides!$C$6:$C$45,0),7),""),MROUND(VLOOKUP("P5",Setup!$A$30:$B$36,2,FALSE())*VLOOKUP($G167,Setup!$A$40:$B$48,2,FALSE())*VLOOKUP($F167,Setup!$A$52:$B$55,2,FALSE()),0.5)))</f>
        <v>9.5</v>
      </c>
      <c r="P167" s="233">
        <f>SUMIFS(Inventory!$F$2:$F$38,Inventory!$I$2:$I$38,"P1+",Inventory!$E$2:$E$38,"&lt;&gt;West")+IF(UPPER($H167)="YES",SUMIFS(Inventory!$F$2:$F$38,Inventory!$I$2:$I$38,"P1+",Inventory!$E$2:$E$38,"West"),0)</f>
        <v>68</v>
      </c>
      <c r="Q167" s="233">
        <f>SUMIFS(Inventory!$F$2:$F$38,Inventory!$I$2:$I$38,"P1",Inventory!$E$2:$E$38,"&lt;&gt;West")+IF(UPPER($H167)="YES",SUMIFS(Inventory!$F$2:$F$38,Inventory!$I$2:$I$38,"P1",Inventory!$E$2:$E$38,"West"),0)</f>
        <v>422</v>
      </c>
      <c r="R167" s="233">
        <f>SUMIFS(Inventory!$F$2:$F$38,Inventory!$I$2:$I$38,"P2+",Inventory!$E$2:$E$38,"&lt;&gt;West")+IF(UPPER($H167)="YES",SUMIFS(Inventory!$F$2:$F$38,Inventory!$I$2:$I$38,"P2+",Inventory!$E$2:$E$38,"West"),0)</f>
        <v>70</v>
      </c>
      <c r="S167" s="233">
        <f>SUMIFS(Inventory!$F$2:$F$38,Inventory!$I$2:$I$38,"P2",Inventory!$E$2:$E$38,"&lt;&gt;West")+IF(UPPER($H167)="YES",SUMIFS(Inventory!$F$2:$F$38,Inventory!$I$2:$I$38,"P2",Inventory!$E$2:$E$38,"West"),0)</f>
        <v>658</v>
      </c>
      <c r="T167" s="233">
        <f>SUMIFS(Inventory!$F$2:$F$38,Inventory!$I$2:$I$38,"P3",Inventory!$E$2:$E$38,"&lt;&gt;West")+IF(UPPER($H167)="YES",SUMIFS(Inventory!$F$2:$F$38,Inventory!$I$2:$I$38,"P3",Inventory!$E$2:$E$38,"West"),0)</f>
        <v>1120</v>
      </c>
      <c r="U167" s="233">
        <f>SUMIFS(Inventory!$F$2:$F$38,Inventory!$I$2:$I$38,"P4",Inventory!$E$2:$E$38,"&lt;&gt;West")+IF(UPPER($H167)="YES",SUMIFS(Inventory!$F$2:$F$38,Inventory!$I$2:$I$38,"P4",Inventory!$E$2:$E$38,"West"),0)</f>
        <v>746</v>
      </c>
      <c r="V167" s="233">
        <f>SUMIFS(Inventory!$F$2:$F$38,Inventory!$I$2:$I$38,"P5",Inventory!$E$2:$E$38,"&lt;&gt;West")+IF(UPPER($H167)="YES",SUMIFS(Inventory!$F$2:$F$38,Inventory!$I$2:$I$38,"P5",Inventory!$E$2:$E$38,"West"),0)</f>
        <v>922</v>
      </c>
      <c r="W167" s="233">
        <f t="shared" si="206"/>
        <v>4006</v>
      </c>
      <c r="X167" s="233">
        <f>IF(IFERROR(INDEX(Overrides!$F$292:$L$531,MATCH($A167&amp;$G167,Overrides!$C$292:$C$531,0),1),"")&lt;&gt;"",IFERROR(INDEX(Overrides!$F$292:$L$531,MATCH($A167&amp;$G167,Overrides!$C$292:$C$531,0),1),""),ROUND(P167*Setup!B$74*VLOOKUP($F167,Setup!$A$52:$C$55,3,FALSE()),0))</f>
        <v>0</v>
      </c>
      <c r="Y167" s="233">
        <f>IF(IFERROR(INDEX(Overrides!$F$292:$L$531,MATCH($A167&amp;$G167,Overrides!$C$292:$C$531,0),2),"")&lt;&gt;"",IFERROR(INDEX(Overrides!$F$292:$L$531,MATCH($A167&amp;$G167,Overrides!$C$292:$C$531,0),2),""),ROUND(Q167*Setup!C$74*VLOOKUP($F167,Setup!$A$52:$C$55,3,FALSE()),0))</f>
        <v>0</v>
      </c>
      <c r="Z167" s="233">
        <f>IF(IFERROR(INDEX(Overrides!$F$292:$L$531,MATCH($A167&amp;$G167,Overrides!$C$292:$C$531,0),3),"")&lt;&gt;"",IFERROR(INDEX(Overrides!$F$292:$L$531,MATCH($A167&amp;$G167,Overrides!$C$292:$C$531,0),3),""),ROUND(R167*Setup!D$74*VLOOKUP($F167,Setup!$A$52:$C$55,3,FALSE()),0))</f>
        <v>0</v>
      </c>
      <c r="AA167" s="233">
        <f>IF(IFERROR(INDEX(Overrides!$F$292:$L$531,MATCH($A167&amp;$G167,Overrides!$C$292:$C$531,0),4),"")&lt;&gt;"",IFERROR(INDEX(Overrides!$F$292:$L$531,MATCH($A167&amp;$G167,Overrides!$C$292:$C$531,0),4),""),ROUND(S167*Setup!E$74*VLOOKUP($F167,Setup!$A$52:$C$55,3,FALSE()),0))</f>
        <v>0</v>
      </c>
      <c r="AB167" s="233">
        <f>IF(IFERROR(INDEX(Overrides!$F$292:$L$531,MATCH($A167&amp;$G167,Overrides!$C$292:$C$531,0),5),"")&lt;&gt;"",IFERROR(INDEX(Overrides!$F$292:$L$531,MATCH($A167&amp;$G167,Overrides!$C$292:$C$531,0),5),""),ROUND(T167*Setup!F$74*VLOOKUP($F167,Setup!$A$52:$C$55,3,FALSE()),0))</f>
        <v>0</v>
      </c>
      <c r="AC167" s="233">
        <f>IF(IFERROR(INDEX(Overrides!$F$292:$L$531,MATCH($A167&amp;$G167,Overrides!$C$292:$C$531,0),6),"")&lt;&gt;"",IFERROR(INDEX(Overrides!$F$292:$L$531,MATCH($A167&amp;$G167,Overrides!$C$292:$C$531,0),6),""),ROUND(U167*Setup!G$74*VLOOKUP($F167,Setup!$A$52:$C$55,3,FALSE()),0))</f>
        <v>0</v>
      </c>
      <c r="AD167" s="233">
        <f>IF(IFERROR(INDEX(Overrides!$F$292:$L$531,MATCH($A167&amp;$G167,Overrides!$C$292:$C$531,0),7),"")&lt;&gt;"",IFERROR(INDEX(Overrides!$F$292:$L$531,MATCH($A167&amp;$G167,Overrides!$C$292:$C$531,0),7),""),ROUND(V167*Setup!H$74*VLOOKUP($F167,Setup!$A$52:$C$55,3,FALSE()),0))</f>
        <v>0</v>
      </c>
      <c r="AE167" s="233">
        <f t="shared" si="160"/>
        <v>0</v>
      </c>
      <c r="AF167" s="233">
        <f t="shared" si="161"/>
        <v>68</v>
      </c>
      <c r="AG167" s="233">
        <f t="shared" si="162"/>
        <v>422</v>
      </c>
      <c r="AH167" s="233">
        <f t="shared" si="163"/>
        <v>70</v>
      </c>
      <c r="AI167" s="233">
        <f t="shared" si="164"/>
        <v>658</v>
      </c>
      <c r="AJ167" s="233">
        <f t="shared" si="165"/>
        <v>1120</v>
      </c>
      <c r="AK167" s="233">
        <f t="shared" si="166"/>
        <v>746</v>
      </c>
      <c r="AL167" s="233">
        <f t="shared" si="167"/>
        <v>922</v>
      </c>
      <c r="AM167" s="233">
        <f t="shared" si="168"/>
        <v>3084</v>
      </c>
      <c r="AN167" s="234">
        <f t="shared" si="207"/>
        <v>0</v>
      </c>
      <c r="AO167" s="234">
        <f t="shared" si="208"/>
        <v>0</v>
      </c>
      <c r="AP167" s="234">
        <f t="shared" si="209"/>
        <v>0</v>
      </c>
      <c r="AQ167" s="234">
        <f t="shared" si="210"/>
        <v>0</v>
      </c>
      <c r="AR167" s="234">
        <f t="shared" si="211"/>
        <v>0</v>
      </c>
      <c r="AS167" s="234">
        <f t="shared" si="212"/>
        <v>0</v>
      </c>
      <c r="AT167" s="234">
        <f t="shared" si="213"/>
        <v>0</v>
      </c>
      <c r="AU167" s="234">
        <f t="shared" si="169"/>
        <v>0</v>
      </c>
      <c r="AV167" s="167" t="str">
        <f>Setup!I19</f>
        <v>Yes</v>
      </c>
      <c r="AW167" s="167" t="str">
        <f>Setup!J19</f>
        <v>Yes</v>
      </c>
    </row>
    <row r="168" spans="1:49" ht="15" customHeight="1" x14ac:dyDescent="0.3">
      <c r="A168" s="167">
        <f>Setup!A19</f>
        <v>17</v>
      </c>
      <c r="B168" s="230">
        <f>Setup!B19</f>
        <v>46295</v>
      </c>
      <c r="C168" s="167" t="str">
        <f>Setup!C19</f>
        <v>Wednesday</v>
      </c>
      <c r="D168" s="167" t="str">
        <f>Setup!D19</f>
        <v>South Georgia Tormenta FC</v>
      </c>
      <c r="E168" s="231">
        <f>Setup!E19</f>
        <v>0.79166666666666696</v>
      </c>
      <c r="F168" s="167" t="str">
        <f>Setup!F19</f>
        <v>C</v>
      </c>
      <c r="G168" s="167" t="s">
        <v>119</v>
      </c>
      <c r="H168" s="167" t="str">
        <f>Setup!H19</f>
        <v>Yes</v>
      </c>
      <c r="I168" s="232">
        <f>IF(IFERROR(INDEX(Overrides!$F$49:$L$288,MATCH($A168&amp;$G168,Overrides!$C$49:$C$288,0),1),"")&lt;&gt;"",IFERROR(INDEX(Overrides!$F$49:$L$288,MATCH($A168&amp;$G168,Overrides!$C$49:$C$288,0),1),""),IF(IFERROR(INDEX(Overrides!$D$6:$J$45,MATCH($F168&amp;$G168,Overrides!$C$6:$C$45,0),1),"")&lt;&gt;"",IFERROR(INDEX(Overrides!$D$6:$J$45,MATCH($F168&amp;$G168,Overrides!$C$6:$C$45,0),1),""),MROUND(VLOOKUP("P1+",Setup!$A$30:$B$36,2,FALSE())*VLOOKUP($G168,Setup!$A$40:$B$48,2,FALSE())*VLOOKUP($F168,Setup!$A$52:$B$55,2,FALSE()),0.5)))</f>
        <v>0</v>
      </c>
      <c r="J168" s="232">
        <f>IF(IFERROR(INDEX(Overrides!$F$49:$L$288,MATCH($A168&amp;$G168,Overrides!$C$49:$C$288,0),2),"")&lt;&gt;"",IFERROR(INDEX(Overrides!$F$49:$L$288,MATCH($A168&amp;$G168,Overrides!$C$49:$C$288,0),2),""),IF(IFERROR(INDEX(Overrides!$D$6:$J$45,MATCH($F168&amp;$G168,Overrides!$C$6:$C$45,0),2),"")&lt;&gt;"",IFERROR(INDEX(Overrides!$D$6:$J$45,MATCH($F168&amp;$G168,Overrides!$C$6:$C$45,0),2),""),MROUND(VLOOKUP("P1",Setup!$A$30:$B$36,2,FALSE())*VLOOKUP($G168,Setup!$A$40:$B$48,2,FALSE())*VLOOKUP($F168,Setup!$A$52:$B$55,2,FALSE()),0.5)))</f>
        <v>0</v>
      </c>
      <c r="K168" s="232">
        <f>IF(IFERROR(INDEX(Overrides!$F$49:$L$288,MATCH($A168&amp;$G168,Overrides!$C$49:$C$288,0),3),"")&lt;&gt;"",IFERROR(INDEX(Overrides!$F$49:$L$288,MATCH($A168&amp;$G168,Overrides!$C$49:$C$288,0),3),""),IF(IFERROR(INDEX(Overrides!$D$6:$J$45,MATCH($F168&amp;$G168,Overrides!$C$6:$C$45,0),3),"")&lt;&gt;"",IFERROR(INDEX(Overrides!$D$6:$J$45,MATCH($F168&amp;$G168,Overrides!$C$6:$C$45,0),3),""),MROUND(VLOOKUP("P2+",Setup!$A$30:$B$36,2,FALSE())*VLOOKUP($G168,Setup!$A$40:$B$48,2,FALSE())*VLOOKUP($F168,Setup!$A$52:$B$55,2,FALSE()),0.5)))</f>
        <v>0</v>
      </c>
      <c r="L168" s="232">
        <f>IF(IFERROR(INDEX(Overrides!$F$49:$L$288,MATCH($A168&amp;$G168,Overrides!$C$49:$C$288,0),4),"")&lt;&gt;"",IFERROR(INDEX(Overrides!$F$49:$L$288,MATCH($A168&amp;$G168,Overrides!$C$49:$C$288,0),4),""),IF(IFERROR(INDEX(Overrides!$D$6:$J$45,MATCH($F168&amp;$G168,Overrides!$C$6:$C$45,0),4),"")&lt;&gt;"",IFERROR(INDEX(Overrides!$D$6:$J$45,MATCH($F168&amp;$G168,Overrides!$C$6:$C$45,0),4),""),MROUND(VLOOKUP("P2",Setup!$A$30:$B$36,2,FALSE())*VLOOKUP($G168,Setup!$A$40:$B$48,2,FALSE())*VLOOKUP($F168,Setup!$A$52:$B$55,2,FALSE()),0.5)))</f>
        <v>0</v>
      </c>
      <c r="M168" s="232">
        <f>IF(IFERROR(INDEX(Overrides!$F$49:$L$288,MATCH($A168&amp;$G168,Overrides!$C$49:$C$288,0),5),"")&lt;&gt;"",IFERROR(INDEX(Overrides!$F$49:$L$288,MATCH($A168&amp;$G168,Overrides!$C$49:$C$288,0),5),""),IF(IFERROR(INDEX(Overrides!$D$6:$J$45,MATCH($F168&amp;$G168,Overrides!$C$6:$C$45,0),5),"")&lt;&gt;"",IFERROR(INDEX(Overrides!$D$6:$J$45,MATCH($F168&amp;$G168,Overrides!$C$6:$C$45,0),5),""),MROUND(VLOOKUP("P3",Setup!$A$30:$B$36,2,FALSE())*VLOOKUP($G168,Setup!$A$40:$B$48,2,FALSE())*VLOOKUP($F168,Setup!$A$52:$B$55,2,FALSE()),0.5)))</f>
        <v>0</v>
      </c>
      <c r="N168" s="232">
        <f>IF(IFERROR(INDEX(Overrides!$F$49:$L$288,MATCH($A168&amp;$G168,Overrides!$C$49:$C$288,0),6),"")&lt;&gt;"",IFERROR(INDEX(Overrides!$F$49:$L$288,MATCH($A168&amp;$G168,Overrides!$C$49:$C$288,0),6),""),IF(IFERROR(INDEX(Overrides!$D$6:$J$45,MATCH($F168&amp;$G168,Overrides!$C$6:$C$45,0),6),"")&lt;&gt;"",IFERROR(INDEX(Overrides!$D$6:$J$45,MATCH($F168&amp;$G168,Overrides!$C$6:$C$45,0),6),""),MROUND(VLOOKUP("P4",Setup!$A$30:$B$36,2,FALSE())*VLOOKUP($G168,Setup!$A$40:$B$48,2,FALSE())*VLOOKUP($F168,Setup!$A$52:$B$55,2,FALSE()),0.5)))</f>
        <v>0</v>
      </c>
      <c r="O168" s="232">
        <f>IF(IFERROR(INDEX(Overrides!$F$49:$L$288,MATCH($A168&amp;$G168,Overrides!$C$49:$C$288,0),7),"")&lt;&gt;"",IFERROR(INDEX(Overrides!$F$49:$L$288,MATCH($A168&amp;$G168,Overrides!$C$49:$C$288,0),7),""),IF(IFERROR(INDEX(Overrides!$D$6:$J$45,MATCH($F168&amp;$G168,Overrides!$C$6:$C$45,0),7),"")&lt;&gt;"",IFERROR(INDEX(Overrides!$D$6:$J$45,MATCH($F168&amp;$G168,Overrides!$C$6:$C$45,0),7),""),MROUND(VLOOKUP("P5",Setup!$A$30:$B$36,2,FALSE())*VLOOKUP($G168,Setup!$A$40:$B$48,2,FALSE())*VLOOKUP($F168,Setup!$A$52:$B$55,2,FALSE()),0.5)))</f>
        <v>0</v>
      </c>
      <c r="P168" s="233">
        <f>SUMIFS(Inventory!$F$2:$F$38,Inventory!$I$2:$I$38,"P1+",Inventory!$E$2:$E$38,"&lt;&gt;West")+IF(UPPER($H168)="YES",SUMIFS(Inventory!$F$2:$F$38,Inventory!$I$2:$I$38,"P1+",Inventory!$E$2:$E$38,"West"),0)</f>
        <v>68</v>
      </c>
      <c r="Q168" s="233">
        <f>SUMIFS(Inventory!$F$2:$F$38,Inventory!$I$2:$I$38,"P1",Inventory!$E$2:$E$38,"&lt;&gt;West")+IF(UPPER($H168)="YES",SUMIFS(Inventory!$F$2:$F$38,Inventory!$I$2:$I$38,"P1",Inventory!$E$2:$E$38,"West"),0)</f>
        <v>422</v>
      </c>
      <c r="R168" s="233">
        <f>SUMIFS(Inventory!$F$2:$F$38,Inventory!$I$2:$I$38,"P2+",Inventory!$E$2:$E$38,"&lt;&gt;West")+IF(UPPER($H168)="YES",SUMIFS(Inventory!$F$2:$F$38,Inventory!$I$2:$I$38,"P2+",Inventory!$E$2:$E$38,"West"),0)</f>
        <v>70</v>
      </c>
      <c r="S168" s="233">
        <f>SUMIFS(Inventory!$F$2:$F$38,Inventory!$I$2:$I$38,"P2",Inventory!$E$2:$E$38,"&lt;&gt;West")+IF(UPPER($H168)="YES",SUMIFS(Inventory!$F$2:$F$38,Inventory!$I$2:$I$38,"P2",Inventory!$E$2:$E$38,"West"),0)</f>
        <v>658</v>
      </c>
      <c r="T168" s="233">
        <f>SUMIFS(Inventory!$F$2:$F$38,Inventory!$I$2:$I$38,"P3",Inventory!$E$2:$E$38,"&lt;&gt;West")+IF(UPPER($H168)="YES",SUMIFS(Inventory!$F$2:$F$38,Inventory!$I$2:$I$38,"P3",Inventory!$E$2:$E$38,"West"),0)</f>
        <v>1120</v>
      </c>
      <c r="U168" s="233">
        <f>SUMIFS(Inventory!$F$2:$F$38,Inventory!$I$2:$I$38,"P4",Inventory!$E$2:$E$38,"&lt;&gt;West")+IF(UPPER($H168)="YES",SUMIFS(Inventory!$F$2:$F$38,Inventory!$I$2:$I$38,"P4",Inventory!$E$2:$E$38,"West"),0)</f>
        <v>746</v>
      </c>
      <c r="V168" s="233">
        <f>SUMIFS(Inventory!$F$2:$F$38,Inventory!$I$2:$I$38,"P5",Inventory!$E$2:$E$38,"&lt;&gt;West")+IF(UPPER($H168)="YES",SUMIFS(Inventory!$F$2:$F$38,Inventory!$I$2:$I$38,"P5",Inventory!$E$2:$E$38,"West"),0)</f>
        <v>922</v>
      </c>
      <c r="W168" s="233">
        <f t="shared" si="206"/>
        <v>4006</v>
      </c>
      <c r="X168" s="233">
        <f>IF(IFERROR(INDEX(Overrides!$F$292:$L$531,MATCH($A168&amp;$G168,Overrides!$C$292:$C$531,0),1),"")&lt;&gt;"",IFERROR(INDEX(Overrides!$F$292:$L$531,MATCH($A168&amp;$G168,Overrides!$C$292:$C$531,0),1),""),ROUND(P168*Setup!B$75*VLOOKUP($F168,Setup!$A$52:$C$55,3,FALSE()),0))</f>
        <v>0</v>
      </c>
      <c r="Y168" s="233">
        <f>IF(IFERROR(INDEX(Overrides!$F$292:$L$531,MATCH($A168&amp;$G168,Overrides!$C$292:$C$531,0),2),"")&lt;&gt;"",IFERROR(INDEX(Overrides!$F$292:$L$531,MATCH($A168&amp;$G168,Overrides!$C$292:$C$531,0),2),""),ROUND(Q168*Setup!C$75*VLOOKUP($F168,Setup!$A$52:$C$55,3,FALSE()),0))</f>
        <v>0</v>
      </c>
      <c r="Z168" s="233">
        <f>IF(IFERROR(INDEX(Overrides!$F$292:$L$531,MATCH($A168&amp;$G168,Overrides!$C$292:$C$531,0),3),"")&lt;&gt;"",IFERROR(INDEX(Overrides!$F$292:$L$531,MATCH($A168&amp;$G168,Overrides!$C$292:$C$531,0),3),""),ROUND(R168*Setup!D$75*VLOOKUP($F168,Setup!$A$52:$C$55,3,FALSE()),0))</f>
        <v>0</v>
      </c>
      <c r="AA168" s="233">
        <f>IF(IFERROR(INDEX(Overrides!$F$292:$L$531,MATCH($A168&amp;$G168,Overrides!$C$292:$C$531,0),4),"")&lt;&gt;"",IFERROR(INDEX(Overrides!$F$292:$L$531,MATCH($A168&amp;$G168,Overrides!$C$292:$C$531,0),4),""),ROUND(S168*Setup!E$75*VLOOKUP($F168,Setup!$A$52:$C$55,3,FALSE()),0))</f>
        <v>0</v>
      </c>
      <c r="AB168" s="233">
        <f>IF(IFERROR(INDEX(Overrides!$F$292:$L$531,MATCH($A168&amp;$G168,Overrides!$C$292:$C$531,0),5),"")&lt;&gt;"",IFERROR(INDEX(Overrides!$F$292:$L$531,MATCH($A168&amp;$G168,Overrides!$C$292:$C$531,0),5),""),ROUND(T168*Setup!F$75*VLOOKUP($F168,Setup!$A$52:$C$55,3,FALSE()),0))</f>
        <v>0</v>
      </c>
      <c r="AC168" s="233">
        <f>IF(IFERROR(INDEX(Overrides!$F$292:$L$531,MATCH($A168&amp;$G168,Overrides!$C$292:$C$531,0),6),"")&lt;&gt;"",IFERROR(INDEX(Overrides!$F$292:$L$531,MATCH($A168&amp;$G168,Overrides!$C$292:$C$531,0),6),""),ROUND(U168*Setup!G$75*VLOOKUP($F168,Setup!$A$52:$C$55,3,FALSE()),0))</f>
        <v>0</v>
      </c>
      <c r="AD168" s="233">
        <f>IF(IFERROR(INDEX(Overrides!$F$292:$L$531,MATCH($A168&amp;$G168,Overrides!$C$292:$C$531,0),7),"")&lt;&gt;"",IFERROR(INDEX(Overrides!$F$292:$L$531,MATCH($A168&amp;$G168,Overrides!$C$292:$C$531,0),7),""),ROUND(V168*Setup!H$75*VLOOKUP($F168,Setup!$A$52:$C$55,3,FALSE()),0))</f>
        <v>0</v>
      </c>
      <c r="AE168" s="233">
        <f t="shared" si="160"/>
        <v>0</v>
      </c>
      <c r="AF168" s="233">
        <f t="shared" si="161"/>
        <v>68</v>
      </c>
      <c r="AG168" s="233">
        <f t="shared" si="162"/>
        <v>422</v>
      </c>
      <c r="AH168" s="233">
        <f t="shared" si="163"/>
        <v>70</v>
      </c>
      <c r="AI168" s="233">
        <f t="shared" si="164"/>
        <v>658</v>
      </c>
      <c r="AJ168" s="233">
        <f t="shared" si="165"/>
        <v>1120</v>
      </c>
      <c r="AK168" s="233">
        <f t="shared" si="166"/>
        <v>746</v>
      </c>
      <c r="AL168" s="233">
        <f t="shared" si="167"/>
        <v>922</v>
      </c>
      <c r="AM168" s="233">
        <f t="shared" si="168"/>
        <v>3084</v>
      </c>
      <c r="AN168" s="234">
        <f t="shared" si="207"/>
        <v>0</v>
      </c>
      <c r="AO168" s="234">
        <f t="shared" si="208"/>
        <v>0</v>
      </c>
      <c r="AP168" s="234">
        <f t="shared" si="209"/>
        <v>0</v>
      </c>
      <c r="AQ168" s="234">
        <f t="shared" si="210"/>
        <v>0</v>
      </c>
      <c r="AR168" s="234">
        <f t="shared" si="211"/>
        <v>0</v>
      </c>
      <c r="AS168" s="234">
        <f t="shared" si="212"/>
        <v>0</v>
      </c>
      <c r="AT168" s="234">
        <f t="shared" si="213"/>
        <v>0</v>
      </c>
      <c r="AU168" s="234">
        <f t="shared" si="169"/>
        <v>0</v>
      </c>
      <c r="AV168" s="167" t="str">
        <f>Setup!I19</f>
        <v>Yes</v>
      </c>
      <c r="AW168" s="167" t="str">
        <f>Setup!J19</f>
        <v>Yes</v>
      </c>
    </row>
    <row r="169" spans="1:49" ht="15" customHeight="1" x14ac:dyDescent="0.3">
      <c r="A169" s="167">
        <f>Setup!A19</f>
        <v>17</v>
      </c>
      <c r="B169" s="230">
        <f>Setup!B19</f>
        <v>46295</v>
      </c>
      <c r="C169" s="167" t="str">
        <f>Setup!C19</f>
        <v>Wednesday</v>
      </c>
      <c r="D169" s="167" t="str">
        <f>Setup!D19</f>
        <v>South Georgia Tormenta FC</v>
      </c>
      <c r="E169" s="231">
        <f>Setup!E19</f>
        <v>0.79166666666666696</v>
      </c>
      <c r="F169" s="167" t="str">
        <f>Setup!F19</f>
        <v>C</v>
      </c>
      <c r="G169" s="167" t="s">
        <v>121</v>
      </c>
      <c r="H169" s="167" t="str">
        <f>Setup!H19</f>
        <v>Yes</v>
      </c>
      <c r="I169" s="232">
        <f>IF(IFERROR(INDEX(Overrides!$F$49:$L$288,MATCH($A169&amp;$G169,Overrides!$C$49:$C$288,0),1),"")&lt;&gt;"",IFERROR(INDEX(Overrides!$F$49:$L$288,MATCH($A169&amp;$G169,Overrides!$C$49:$C$288,0),1),""),IF(IFERROR(INDEX(Overrides!$D$6:$J$45,MATCH($F169&amp;$G169,Overrides!$C$6:$C$45,0),1),"")&lt;&gt;"",IFERROR(INDEX(Overrides!$D$6:$J$45,MATCH($F169&amp;$G169,Overrides!$C$6:$C$45,0),1),""),MROUND(VLOOKUP("P1+",Setup!$A$30:$B$36,2,FALSE())*VLOOKUP($G169,Setup!$A$40:$B$48,2,FALSE())*VLOOKUP($F169,Setup!$A$52:$B$55,2,FALSE()),0.5)))</f>
        <v>0</v>
      </c>
      <c r="J169" s="232">
        <f>IF(IFERROR(INDEX(Overrides!$F$49:$L$288,MATCH($A169&amp;$G169,Overrides!$C$49:$C$288,0),2),"")&lt;&gt;"",IFERROR(INDEX(Overrides!$F$49:$L$288,MATCH($A169&amp;$G169,Overrides!$C$49:$C$288,0),2),""),IF(IFERROR(INDEX(Overrides!$D$6:$J$45,MATCH($F169&amp;$G169,Overrides!$C$6:$C$45,0),2),"")&lt;&gt;"",IFERROR(INDEX(Overrides!$D$6:$J$45,MATCH($F169&amp;$G169,Overrides!$C$6:$C$45,0),2),""),MROUND(VLOOKUP("P1",Setup!$A$30:$B$36,2,FALSE())*VLOOKUP($G169,Setup!$A$40:$B$48,2,FALSE())*VLOOKUP($F169,Setup!$A$52:$B$55,2,FALSE()),0.5)))</f>
        <v>0</v>
      </c>
      <c r="K169" s="232">
        <f>IF(IFERROR(INDEX(Overrides!$F$49:$L$288,MATCH($A169&amp;$G169,Overrides!$C$49:$C$288,0),3),"")&lt;&gt;"",IFERROR(INDEX(Overrides!$F$49:$L$288,MATCH($A169&amp;$G169,Overrides!$C$49:$C$288,0),3),""),IF(IFERROR(INDEX(Overrides!$D$6:$J$45,MATCH($F169&amp;$G169,Overrides!$C$6:$C$45,0),3),"")&lt;&gt;"",IFERROR(INDEX(Overrides!$D$6:$J$45,MATCH($F169&amp;$G169,Overrides!$C$6:$C$45,0),3),""),MROUND(VLOOKUP("P2+",Setup!$A$30:$B$36,2,FALSE())*VLOOKUP($G169,Setup!$A$40:$B$48,2,FALSE())*VLOOKUP($F169,Setup!$A$52:$B$55,2,FALSE()),0.5)))</f>
        <v>0</v>
      </c>
      <c r="L169" s="232">
        <f>IF(IFERROR(INDEX(Overrides!$F$49:$L$288,MATCH($A169&amp;$G169,Overrides!$C$49:$C$288,0),4),"")&lt;&gt;"",IFERROR(INDEX(Overrides!$F$49:$L$288,MATCH($A169&amp;$G169,Overrides!$C$49:$C$288,0),4),""),IF(IFERROR(INDEX(Overrides!$D$6:$J$45,MATCH($F169&amp;$G169,Overrides!$C$6:$C$45,0),4),"")&lt;&gt;"",IFERROR(INDEX(Overrides!$D$6:$J$45,MATCH($F169&amp;$G169,Overrides!$C$6:$C$45,0),4),""),MROUND(VLOOKUP("P2",Setup!$A$30:$B$36,2,FALSE())*VLOOKUP($G169,Setup!$A$40:$B$48,2,FALSE())*VLOOKUP($F169,Setup!$A$52:$B$55,2,FALSE()),0.5)))</f>
        <v>0</v>
      </c>
      <c r="M169" s="232">
        <f>IF(IFERROR(INDEX(Overrides!$F$49:$L$288,MATCH($A169&amp;$G169,Overrides!$C$49:$C$288,0),5),"")&lt;&gt;"",IFERROR(INDEX(Overrides!$F$49:$L$288,MATCH($A169&amp;$G169,Overrides!$C$49:$C$288,0),5),""),IF(IFERROR(INDEX(Overrides!$D$6:$J$45,MATCH($F169&amp;$G169,Overrides!$C$6:$C$45,0),5),"")&lt;&gt;"",IFERROR(INDEX(Overrides!$D$6:$J$45,MATCH($F169&amp;$G169,Overrides!$C$6:$C$45,0),5),""),MROUND(VLOOKUP("P3",Setup!$A$30:$B$36,2,FALSE())*VLOOKUP($G169,Setup!$A$40:$B$48,2,FALSE())*VLOOKUP($F169,Setup!$A$52:$B$55,2,FALSE()),0.5)))</f>
        <v>0</v>
      </c>
      <c r="N169" s="232">
        <f>IF(IFERROR(INDEX(Overrides!$F$49:$L$288,MATCH($A169&amp;$G169,Overrides!$C$49:$C$288,0),6),"")&lt;&gt;"",IFERROR(INDEX(Overrides!$F$49:$L$288,MATCH($A169&amp;$G169,Overrides!$C$49:$C$288,0),6),""),IF(IFERROR(INDEX(Overrides!$D$6:$J$45,MATCH($F169&amp;$G169,Overrides!$C$6:$C$45,0),6),"")&lt;&gt;"",IFERROR(INDEX(Overrides!$D$6:$J$45,MATCH($F169&amp;$G169,Overrides!$C$6:$C$45,0),6),""),MROUND(VLOOKUP("P4",Setup!$A$30:$B$36,2,FALSE())*VLOOKUP($G169,Setup!$A$40:$B$48,2,FALSE())*VLOOKUP($F169,Setup!$A$52:$B$55,2,FALSE()),0.5)))</f>
        <v>0</v>
      </c>
      <c r="O169" s="232">
        <f>IF(IFERROR(INDEX(Overrides!$F$49:$L$288,MATCH($A169&amp;$G169,Overrides!$C$49:$C$288,0),7),"")&lt;&gt;"",IFERROR(INDEX(Overrides!$F$49:$L$288,MATCH($A169&amp;$G169,Overrides!$C$49:$C$288,0),7),""),IF(IFERROR(INDEX(Overrides!$D$6:$J$45,MATCH($F169&amp;$G169,Overrides!$C$6:$C$45,0),7),"")&lt;&gt;"",IFERROR(INDEX(Overrides!$D$6:$J$45,MATCH($F169&amp;$G169,Overrides!$C$6:$C$45,0),7),""),MROUND(VLOOKUP("P5",Setup!$A$30:$B$36,2,FALSE())*VLOOKUP($G169,Setup!$A$40:$B$48,2,FALSE())*VLOOKUP($F169,Setup!$A$52:$B$55,2,FALSE()),0.5)))</f>
        <v>0</v>
      </c>
      <c r="P169" s="233">
        <f>SUMIFS(Inventory!$F$2:$F$38,Inventory!$I$2:$I$38,"P1+",Inventory!$E$2:$E$38,"&lt;&gt;West")+IF(UPPER($H169)="YES",SUMIFS(Inventory!$F$2:$F$38,Inventory!$I$2:$I$38,"P1+",Inventory!$E$2:$E$38,"West"),0)</f>
        <v>68</v>
      </c>
      <c r="Q169" s="233">
        <f>SUMIFS(Inventory!$F$2:$F$38,Inventory!$I$2:$I$38,"P1",Inventory!$E$2:$E$38,"&lt;&gt;West")+IF(UPPER($H169)="YES",SUMIFS(Inventory!$F$2:$F$38,Inventory!$I$2:$I$38,"P1",Inventory!$E$2:$E$38,"West"),0)</f>
        <v>422</v>
      </c>
      <c r="R169" s="233">
        <f>SUMIFS(Inventory!$F$2:$F$38,Inventory!$I$2:$I$38,"P2+",Inventory!$E$2:$E$38,"&lt;&gt;West")+IF(UPPER($H169)="YES",SUMIFS(Inventory!$F$2:$F$38,Inventory!$I$2:$I$38,"P2+",Inventory!$E$2:$E$38,"West"),0)</f>
        <v>70</v>
      </c>
      <c r="S169" s="233">
        <f>SUMIFS(Inventory!$F$2:$F$38,Inventory!$I$2:$I$38,"P2",Inventory!$E$2:$E$38,"&lt;&gt;West")+IF(UPPER($H169)="YES",SUMIFS(Inventory!$F$2:$F$38,Inventory!$I$2:$I$38,"P2",Inventory!$E$2:$E$38,"West"),0)</f>
        <v>658</v>
      </c>
      <c r="T169" s="233">
        <f>SUMIFS(Inventory!$F$2:$F$38,Inventory!$I$2:$I$38,"P3",Inventory!$E$2:$E$38,"&lt;&gt;West")+IF(UPPER($H169)="YES",SUMIFS(Inventory!$F$2:$F$38,Inventory!$I$2:$I$38,"P3",Inventory!$E$2:$E$38,"West"),0)</f>
        <v>1120</v>
      </c>
      <c r="U169" s="233">
        <f>SUMIFS(Inventory!$F$2:$F$38,Inventory!$I$2:$I$38,"P4",Inventory!$E$2:$E$38,"&lt;&gt;West")+IF(UPPER($H169)="YES",SUMIFS(Inventory!$F$2:$F$38,Inventory!$I$2:$I$38,"P4",Inventory!$E$2:$E$38,"West"),0)</f>
        <v>746</v>
      </c>
      <c r="V169" s="233">
        <f>SUMIFS(Inventory!$F$2:$F$38,Inventory!$I$2:$I$38,"P5",Inventory!$E$2:$E$38,"&lt;&gt;West")+IF(UPPER($H169)="YES",SUMIFS(Inventory!$F$2:$F$38,Inventory!$I$2:$I$38,"P5",Inventory!$E$2:$E$38,"West"),0)</f>
        <v>922</v>
      </c>
      <c r="W169" s="233">
        <f t="shared" si="206"/>
        <v>4006</v>
      </c>
      <c r="X169" s="233">
        <f>IF(IFERROR(INDEX(Overrides!$F$292:$L$531,MATCH($A169&amp;$G169,Overrides!$C$292:$C$531,0),1),"")&lt;&gt;"",IFERROR(INDEX(Overrides!$F$292:$L$531,MATCH($A169&amp;$G169,Overrides!$C$292:$C$531,0),1),""),ROUND(P169*Setup!B$76*VLOOKUP($F169,Setup!$A$52:$C$55,3,FALSE()),0))</f>
        <v>0</v>
      </c>
      <c r="Y169" s="233">
        <f>IF(IFERROR(INDEX(Overrides!$F$292:$L$531,MATCH($A169&amp;$G169,Overrides!$C$292:$C$531,0),2),"")&lt;&gt;"",IFERROR(INDEX(Overrides!$F$292:$L$531,MATCH($A169&amp;$G169,Overrides!$C$292:$C$531,0),2),""),ROUND(Q169*Setup!C$76*VLOOKUP($F169,Setup!$A$52:$C$55,3,FALSE()),0))</f>
        <v>0</v>
      </c>
      <c r="Z169" s="233">
        <f>IF(IFERROR(INDEX(Overrides!$F$292:$L$531,MATCH($A169&amp;$G169,Overrides!$C$292:$C$531,0),3),"")&lt;&gt;"",IFERROR(INDEX(Overrides!$F$292:$L$531,MATCH($A169&amp;$G169,Overrides!$C$292:$C$531,0),3),""),ROUND(R169*Setup!D$76*VLOOKUP($F169,Setup!$A$52:$C$55,3,FALSE()),0))</f>
        <v>0</v>
      </c>
      <c r="AA169" s="233">
        <f>IF(IFERROR(INDEX(Overrides!$F$292:$L$531,MATCH($A169&amp;$G169,Overrides!$C$292:$C$531,0),4),"")&lt;&gt;"",IFERROR(INDEX(Overrides!$F$292:$L$531,MATCH($A169&amp;$G169,Overrides!$C$292:$C$531,0),4),""),ROUND(S169*Setup!E$76*VLOOKUP($F169,Setup!$A$52:$C$55,3,FALSE()),0))</f>
        <v>0</v>
      </c>
      <c r="AB169" s="233">
        <f>IF(IFERROR(INDEX(Overrides!$F$292:$L$531,MATCH($A169&amp;$G169,Overrides!$C$292:$C$531,0),5),"")&lt;&gt;"",IFERROR(INDEX(Overrides!$F$292:$L$531,MATCH($A169&amp;$G169,Overrides!$C$292:$C$531,0),5),""),ROUND(T169*Setup!F$76*VLOOKUP($F169,Setup!$A$52:$C$55,3,FALSE()),0))</f>
        <v>0</v>
      </c>
      <c r="AC169" s="233">
        <f>IF(IFERROR(INDEX(Overrides!$F$292:$L$531,MATCH($A169&amp;$G169,Overrides!$C$292:$C$531,0),6),"")&lt;&gt;"",IFERROR(INDEX(Overrides!$F$292:$L$531,MATCH($A169&amp;$G169,Overrides!$C$292:$C$531,0),6),""),ROUND(U169*Setup!G$76*VLOOKUP($F169,Setup!$A$52:$C$55,3,FALSE()),0))</f>
        <v>0</v>
      </c>
      <c r="AD169" s="233">
        <f>IF(IFERROR(INDEX(Overrides!$F$292:$L$531,MATCH($A169&amp;$G169,Overrides!$C$292:$C$531,0),7),"")&lt;&gt;"",IFERROR(INDEX(Overrides!$F$292:$L$531,MATCH($A169&amp;$G169,Overrides!$C$292:$C$531,0),7),""),ROUND(V169*Setup!H$76*VLOOKUP($F169,Setup!$A$52:$C$55,3,FALSE()),0))</f>
        <v>0</v>
      </c>
      <c r="AE169" s="233">
        <f t="shared" si="160"/>
        <v>0</v>
      </c>
      <c r="AF169" s="233">
        <f t="shared" si="161"/>
        <v>68</v>
      </c>
      <c r="AG169" s="233">
        <f t="shared" si="162"/>
        <v>422</v>
      </c>
      <c r="AH169" s="233">
        <f t="shared" si="163"/>
        <v>70</v>
      </c>
      <c r="AI169" s="233">
        <f t="shared" si="164"/>
        <v>658</v>
      </c>
      <c r="AJ169" s="233">
        <f t="shared" si="165"/>
        <v>1120</v>
      </c>
      <c r="AK169" s="233">
        <f t="shared" si="166"/>
        <v>746</v>
      </c>
      <c r="AL169" s="233">
        <f t="shared" si="167"/>
        <v>922</v>
      </c>
      <c r="AM169" s="233">
        <f t="shared" si="168"/>
        <v>3084</v>
      </c>
      <c r="AN169" s="234">
        <f t="shared" si="207"/>
        <v>0</v>
      </c>
      <c r="AO169" s="234">
        <f t="shared" si="208"/>
        <v>0</v>
      </c>
      <c r="AP169" s="234">
        <f t="shared" si="209"/>
        <v>0</v>
      </c>
      <c r="AQ169" s="234">
        <f t="shared" si="210"/>
        <v>0</v>
      </c>
      <c r="AR169" s="234">
        <f t="shared" si="211"/>
        <v>0</v>
      </c>
      <c r="AS169" s="234">
        <f t="shared" si="212"/>
        <v>0</v>
      </c>
      <c r="AT169" s="234">
        <f t="shared" si="213"/>
        <v>0</v>
      </c>
      <c r="AU169" s="234">
        <f t="shared" si="169"/>
        <v>0</v>
      </c>
      <c r="AV169" s="167" t="str">
        <f>Setup!I19</f>
        <v>Yes</v>
      </c>
      <c r="AW169" s="167" t="str">
        <f>Setup!J19</f>
        <v>Yes</v>
      </c>
    </row>
    <row r="170" spans="1:49" ht="15" customHeight="1" x14ac:dyDescent="0.3">
      <c r="A170" s="167">
        <f>Setup!A19</f>
        <v>17</v>
      </c>
      <c r="B170" s="230">
        <f>Setup!B19</f>
        <v>46295</v>
      </c>
      <c r="C170" s="167" t="str">
        <f>Setup!C19</f>
        <v>Wednesday</v>
      </c>
      <c r="D170" s="167" t="str">
        <f>Setup!D19</f>
        <v>South Georgia Tormenta FC</v>
      </c>
      <c r="E170" s="231">
        <f>Setup!E19</f>
        <v>0.79166666666666696</v>
      </c>
      <c r="F170" s="167" t="str">
        <f>Setup!F19</f>
        <v>C</v>
      </c>
      <c r="G170" s="167" t="s">
        <v>123</v>
      </c>
      <c r="H170" s="167" t="str">
        <f>Setup!H19</f>
        <v>Yes</v>
      </c>
      <c r="I170" s="232">
        <f>IF(IFERROR(INDEX(Overrides!$F$49:$L$288,MATCH($A170&amp;$G170,Overrides!$C$49:$C$288,0),1),"")&lt;&gt;"",IFERROR(INDEX(Overrides!$F$49:$L$288,MATCH($A170&amp;$G170,Overrides!$C$49:$C$288,0),1),""),IF(IFERROR(INDEX(Overrides!$D$6:$J$45,MATCH($F170&amp;$G170,Overrides!$C$6:$C$45,0),1),"")&lt;&gt;"",IFERROR(INDEX(Overrides!$D$6:$J$45,MATCH($F170&amp;$G170,Overrides!$C$6:$C$45,0),1),""),MROUND(VLOOKUP("P1+",Setup!$A$30:$B$36,2,FALSE())*VLOOKUP($G170,Setup!$A$40:$B$48,2,FALSE())*VLOOKUP($F170,Setup!$A$52:$B$55,2,FALSE()),0.5)))</f>
        <v>0</v>
      </c>
      <c r="J170" s="232">
        <f>IF(IFERROR(INDEX(Overrides!$F$49:$L$288,MATCH($A170&amp;$G170,Overrides!$C$49:$C$288,0),2),"")&lt;&gt;"",IFERROR(INDEX(Overrides!$F$49:$L$288,MATCH($A170&amp;$G170,Overrides!$C$49:$C$288,0),2),""),IF(IFERROR(INDEX(Overrides!$D$6:$J$45,MATCH($F170&amp;$G170,Overrides!$C$6:$C$45,0),2),"")&lt;&gt;"",IFERROR(INDEX(Overrides!$D$6:$J$45,MATCH($F170&amp;$G170,Overrides!$C$6:$C$45,0),2),""),MROUND(VLOOKUP("P1",Setup!$A$30:$B$36,2,FALSE())*VLOOKUP($G170,Setup!$A$40:$B$48,2,FALSE())*VLOOKUP($F170,Setup!$A$52:$B$55,2,FALSE()),0.5)))</f>
        <v>0</v>
      </c>
      <c r="K170" s="232">
        <f>IF(IFERROR(INDEX(Overrides!$F$49:$L$288,MATCH($A170&amp;$G170,Overrides!$C$49:$C$288,0),3),"")&lt;&gt;"",IFERROR(INDEX(Overrides!$F$49:$L$288,MATCH($A170&amp;$G170,Overrides!$C$49:$C$288,0),3),""),IF(IFERROR(INDEX(Overrides!$D$6:$J$45,MATCH($F170&amp;$G170,Overrides!$C$6:$C$45,0),3),"")&lt;&gt;"",IFERROR(INDEX(Overrides!$D$6:$J$45,MATCH($F170&amp;$G170,Overrides!$C$6:$C$45,0),3),""),MROUND(VLOOKUP("P2+",Setup!$A$30:$B$36,2,FALSE())*VLOOKUP($G170,Setup!$A$40:$B$48,2,FALSE())*VLOOKUP($F170,Setup!$A$52:$B$55,2,FALSE()),0.5)))</f>
        <v>0</v>
      </c>
      <c r="L170" s="232">
        <f>IF(IFERROR(INDEX(Overrides!$F$49:$L$288,MATCH($A170&amp;$G170,Overrides!$C$49:$C$288,0),4),"")&lt;&gt;"",IFERROR(INDEX(Overrides!$F$49:$L$288,MATCH($A170&amp;$G170,Overrides!$C$49:$C$288,0),4),""),IF(IFERROR(INDEX(Overrides!$D$6:$J$45,MATCH($F170&amp;$G170,Overrides!$C$6:$C$45,0),4),"")&lt;&gt;"",IFERROR(INDEX(Overrides!$D$6:$J$45,MATCH($F170&amp;$G170,Overrides!$C$6:$C$45,0),4),""),MROUND(VLOOKUP("P2",Setup!$A$30:$B$36,2,FALSE())*VLOOKUP($G170,Setup!$A$40:$B$48,2,FALSE())*VLOOKUP($F170,Setup!$A$52:$B$55,2,FALSE()),0.5)))</f>
        <v>0</v>
      </c>
      <c r="M170" s="232">
        <f>IF(IFERROR(INDEX(Overrides!$F$49:$L$288,MATCH($A170&amp;$G170,Overrides!$C$49:$C$288,0),5),"")&lt;&gt;"",IFERROR(INDEX(Overrides!$F$49:$L$288,MATCH($A170&amp;$G170,Overrides!$C$49:$C$288,0),5),""),IF(IFERROR(INDEX(Overrides!$D$6:$J$45,MATCH($F170&amp;$G170,Overrides!$C$6:$C$45,0),5),"")&lt;&gt;"",IFERROR(INDEX(Overrides!$D$6:$J$45,MATCH($F170&amp;$G170,Overrides!$C$6:$C$45,0),5),""),MROUND(VLOOKUP("P3",Setup!$A$30:$B$36,2,FALSE())*VLOOKUP($G170,Setup!$A$40:$B$48,2,FALSE())*VLOOKUP($F170,Setup!$A$52:$B$55,2,FALSE()),0.5)))</f>
        <v>0</v>
      </c>
      <c r="N170" s="232">
        <f>IF(IFERROR(INDEX(Overrides!$F$49:$L$288,MATCH($A170&amp;$G170,Overrides!$C$49:$C$288,0),6),"")&lt;&gt;"",IFERROR(INDEX(Overrides!$F$49:$L$288,MATCH($A170&amp;$G170,Overrides!$C$49:$C$288,0),6),""),IF(IFERROR(INDEX(Overrides!$D$6:$J$45,MATCH($F170&amp;$G170,Overrides!$C$6:$C$45,0),6),"")&lt;&gt;"",IFERROR(INDEX(Overrides!$D$6:$J$45,MATCH($F170&amp;$G170,Overrides!$C$6:$C$45,0),6),""),MROUND(VLOOKUP("P4",Setup!$A$30:$B$36,2,FALSE())*VLOOKUP($G170,Setup!$A$40:$B$48,2,FALSE())*VLOOKUP($F170,Setup!$A$52:$B$55,2,FALSE()),0.5)))</f>
        <v>0</v>
      </c>
      <c r="O170" s="232">
        <f>IF(IFERROR(INDEX(Overrides!$F$49:$L$288,MATCH($A170&amp;$G170,Overrides!$C$49:$C$288,0),7),"")&lt;&gt;"",IFERROR(INDEX(Overrides!$F$49:$L$288,MATCH($A170&amp;$G170,Overrides!$C$49:$C$288,0),7),""),IF(IFERROR(INDEX(Overrides!$D$6:$J$45,MATCH($F170&amp;$G170,Overrides!$C$6:$C$45,0),7),"")&lt;&gt;"",IFERROR(INDEX(Overrides!$D$6:$J$45,MATCH($F170&amp;$G170,Overrides!$C$6:$C$45,0),7),""),MROUND(VLOOKUP("P5",Setup!$A$30:$B$36,2,FALSE())*VLOOKUP($G170,Setup!$A$40:$B$48,2,FALSE())*VLOOKUP($F170,Setup!$A$52:$B$55,2,FALSE()),0.5)))</f>
        <v>0</v>
      </c>
      <c r="P170" s="233">
        <f>SUMIFS(Inventory!$F$2:$F$38,Inventory!$I$2:$I$38,"P1+",Inventory!$E$2:$E$38,"&lt;&gt;West")+IF(UPPER($H170)="YES",SUMIFS(Inventory!$F$2:$F$38,Inventory!$I$2:$I$38,"P1+",Inventory!$E$2:$E$38,"West"),0)</f>
        <v>68</v>
      </c>
      <c r="Q170" s="233">
        <f>SUMIFS(Inventory!$F$2:$F$38,Inventory!$I$2:$I$38,"P1",Inventory!$E$2:$E$38,"&lt;&gt;West")+IF(UPPER($H170)="YES",SUMIFS(Inventory!$F$2:$F$38,Inventory!$I$2:$I$38,"P1",Inventory!$E$2:$E$38,"West"),0)</f>
        <v>422</v>
      </c>
      <c r="R170" s="233">
        <f>SUMIFS(Inventory!$F$2:$F$38,Inventory!$I$2:$I$38,"P2+",Inventory!$E$2:$E$38,"&lt;&gt;West")+IF(UPPER($H170)="YES",SUMIFS(Inventory!$F$2:$F$38,Inventory!$I$2:$I$38,"P2+",Inventory!$E$2:$E$38,"West"),0)</f>
        <v>70</v>
      </c>
      <c r="S170" s="233">
        <f>SUMIFS(Inventory!$F$2:$F$38,Inventory!$I$2:$I$38,"P2",Inventory!$E$2:$E$38,"&lt;&gt;West")+IF(UPPER($H170)="YES",SUMIFS(Inventory!$F$2:$F$38,Inventory!$I$2:$I$38,"P2",Inventory!$E$2:$E$38,"West"),0)</f>
        <v>658</v>
      </c>
      <c r="T170" s="233">
        <f>SUMIFS(Inventory!$F$2:$F$38,Inventory!$I$2:$I$38,"P3",Inventory!$E$2:$E$38,"&lt;&gt;West")+IF(UPPER($H170)="YES",SUMIFS(Inventory!$F$2:$F$38,Inventory!$I$2:$I$38,"P3",Inventory!$E$2:$E$38,"West"),0)</f>
        <v>1120</v>
      </c>
      <c r="U170" s="233">
        <f>SUMIFS(Inventory!$F$2:$F$38,Inventory!$I$2:$I$38,"P4",Inventory!$E$2:$E$38,"&lt;&gt;West")+IF(UPPER($H170)="YES",SUMIFS(Inventory!$F$2:$F$38,Inventory!$I$2:$I$38,"P4",Inventory!$E$2:$E$38,"West"),0)</f>
        <v>746</v>
      </c>
      <c r="V170" s="233">
        <f>SUMIFS(Inventory!$F$2:$F$38,Inventory!$I$2:$I$38,"P5",Inventory!$E$2:$E$38,"&lt;&gt;West")+IF(UPPER($H170)="YES",SUMIFS(Inventory!$F$2:$F$38,Inventory!$I$2:$I$38,"P5",Inventory!$E$2:$E$38,"West"),0)</f>
        <v>922</v>
      </c>
      <c r="W170" s="233">
        <f t="shared" si="206"/>
        <v>4006</v>
      </c>
      <c r="X170" s="233">
        <f>IF(IFERROR(INDEX(Overrides!$F$292:$L$531,MATCH($A170&amp;$G170,Overrides!$C$292:$C$531,0),1),"")&lt;&gt;"",IFERROR(INDEX(Overrides!$F$292:$L$531,MATCH($A170&amp;$G170,Overrides!$C$292:$C$531,0),1),""),ROUND(P170*Setup!B$77*VLOOKUP($F170,Setup!$A$52:$C$55,3,FALSE()),0))</f>
        <v>0</v>
      </c>
      <c r="Y170" s="233">
        <f>IF(IFERROR(INDEX(Overrides!$F$292:$L$531,MATCH($A170&amp;$G170,Overrides!$C$292:$C$531,0),2),"")&lt;&gt;"",IFERROR(INDEX(Overrides!$F$292:$L$531,MATCH($A170&amp;$G170,Overrides!$C$292:$C$531,0),2),""),ROUND(Q170*Setup!C$77*VLOOKUP($F170,Setup!$A$52:$C$55,3,FALSE()),0))</f>
        <v>0</v>
      </c>
      <c r="Z170" s="233">
        <f>IF(IFERROR(INDEX(Overrides!$F$292:$L$531,MATCH($A170&amp;$G170,Overrides!$C$292:$C$531,0),3),"")&lt;&gt;"",IFERROR(INDEX(Overrides!$F$292:$L$531,MATCH($A170&amp;$G170,Overrides!$C$292:$C$531,0),3),""),ROUND(R170*Setup!D$77*VLOOKUP($F170,Setup!$A$52:$C$55,3,FALSE()),0))</f>
        <v>0</v>
      </c>
      <c r="AA170" s="233">
        <f>IF(IFERROR(INDEX(Overrides!$F$292:$L$531,MATCH($A170&amp;$G170,Overrides!$C$292:$C$531,0),4),"")&lt;&gt;"",IFERROR(INDEX(Overrides!$F$292:$L$531,MATCH($A170&amp;$G170,Overrides!$C$292:$C$531,0),4),""),ROUND(S170*Setup!E$77*VLOOKUP($F170,Setup!$A$52:$C$55,3,FALSE()),0))</f>
        <v>0</v>
      </c>
      <c r="AB170" s="233">
        <f>IF(IFERROR(INDEX(Overrides!$F$292:$L$531,MATCH($A170&amp;$G170,Overrides!$C$292:$C$531,0),5),"")&lt;&gt;"",IFERROR(INDEX(Overrides!$F$292:$L$531,MATCH($A170&amp;$G170,Overrides!$C$292:$C$531,0),5),""),ROUND(T170*Setup!F$77*VLOOKUP($F170,Setup!$A$52:$C$55,3,FALSE()),0))</f>
        <v>0</v>
      </c>
      <c r="AC170" s="233">
        <f>IF(IFERROR(INDEX(Overrides!$F$292:$L$531,MATCH($A170&amp;$G170,Overrides!$C$292:$C$531,0),6),"")&lt;&gt;"",IFERROR(INDEX(Overrides!$F$292:$L$531,MATCH($A170&amp;$G170,Overrides!$C$292:$C$531,0),6),""),ROUND(U170*Setup!G$77*VLOOKUP($F170,Setup!$A$52:$C$55,3,FALSE()),0))</f>
        <v>0</v>
      </c>
      <c r="AD170" s="233">
        <f>IF(IFERROR(INDEX(Overrides!$F$292:$L$531,MATCH($A170&amp;$G170,Overrides!$C$292:$C$531,0),7),"")&lt;&gt;"",IFERROR(INDEX(Overrides!$F$292:$L$531,MATCH($A170&amp;$G170,Overrides!$C$292:$C$531,0),7),""),ROUND(V170*Setup!H$77*VLOOKUP($F170,Setup!$A$52:$C$55,3,FALSE()),0))</f>
        <v>0</v>
      </c>
      <c r="AE170" s="233">
        <f t="shared" si="160"/>
        <v>0</v>
      </c>
      <c r="AF170" s="233">
        <f t="shared" si="161"/>
        <v>68</v>
      </c>
      <c r="AG170" s="233">
        <f t="shared" si="162"/>
        <v>422</v>
      </c>
      <c r="AH170" s="233">
        <f t="shared" si="163"/>
        <v>70</v>
      </c>
      <c r="AI170" s="233">
        <f t="shared" si="164"/>
        <v>658</v>
      </c>
      <c r="AJ170" s="233">
        <f t="shared" si="165"/>
        <v>1120</v>
      </c>
      <c r="AK170" s="233">
        <f t="shared" si="166"/>
        <v>746</v>
      </c>
      <c r="AL170" s="233">
        <f t="shared" si="167"/>
        <v>922</v>
      </c>
      <c r="AM170" s="233">
        <f t="shared" si="168"/>
        <v>3084</v>
      </c>
      <c r="AN170" s="234">
        <f t="shared" si="207"/>
        <v>0</v>
      </c>
      <c r="AO170" s="234">
        <f t="shared" si="208"/>
        <v>0</v>
      </c>
      <c r="AP170" s="234">
        <f t="shared" si="209"/>
        <v>0</v>
      </c>
      <c r="AQ170" s="234">
        <f t="shared" si="210"/>
        <v>0</v>
      </c>
      <c r="AR170" s="234">
        <f t="shared" si="211"/>
        <v>0</v>
      </c>
      <c r="AS170" s="234">
        <f t="shared" si="212"/>
        <v>0</v>
      </c>
      <c r="AT170" s="234">
        <f t="shared" si="213"/>
        <v>0</v>
      </c>
      <c r="AU170" s="234">
        <f t="shared" si="169"/>
        <v>0</v>
      </c>
      <c r="AV170" s="167" t="str">
        <f>Setup!I19</f>
        <v>Yes</v>
      </c>
      <c r="AW170" s="167" t="str">
        <f>Setup!J19</f>
        <v>Yes</v>
      </c>
    </row>
    <row r="171" spans="1:49" ht="15" customHeight="1" x14ac:dyDescent="0.3">
      <c r="A171" s="167">
        <f>Setup!A19</f>
        <v>17</v>
      </c>
      <c r="B171" s="230">
        <f>Setup!B19</f>
        <v>46295</v>
      </c>
      <c r="C171" s="167" t="str">
        <f>Setup!C19</f>
        <v>Wednesday</v>
      </c>
      <c r="D171" s="167" t="str">
        <f>Setup!D19</f>
        <v>South Georgia Tormenta FC</v>
      </c>
      <c r="E171" s="231">
        <f>Setup!E19</f>
        <v>0.79166666666666696</v>
      </c>
      <c r="F171" s="167" t="str">
        <f>Setup!F19</f>
        <v>C</v>
      </c>
      <c r="G171" s="167" t="s">
        <v>125</v>
      </c>
      <c r="H171" s="167" t="str">
        <f>Setup!H19</f>
        <v>Yes</v>
      </c>
      <c r="I171" s="232">
        <f>IF(IFERROR(INDEX(Overrides!$F$49:$L$288,MATCH($A171&amp;$G171,Overrides!$C$49:$C$288,0),1),"")&lt;&gt;"",IFERROR(INDEX(Overrides!$F$49:$L$288,MATCH($A171&amp;$G171,Overrides!$C$49:$C$288,0),1),""),IF(IFERROR(INDEX(Overrides!$D$6:$J$45,MATCH($F171&amp;$G171,Overrides!$C$6:$C$45,0),1),"")&lt;&gt;"",IFERROR(INDEX(Overrides!$D$6:$J$45,MATCH($F171&amp;$G171,Overrides!$C$6:$C$45,0),1),""),MROUND(VLOOKUP("P1+",Setup!$A$30:$B$36,2,FALSE())*VLOOKUP($G171,Setup!$A$40:$B$48,2,FALSE())*VLOOKUP($F171,Setup!$A$52:$B$55,2,FALSE()),0.5)))</f>
        <v>0</v>
      </c>
      <c r="J171" s="232">
        <f>IF(IFERROR(INDEX(Overrides!$F$49:$L$288,MATCH($A171&amp;$G171,Overrides!$C$49:$C$288,0),2),"")&lt;&gt;"",IFERROR(INDEX(Overrides!$F$49:$L$288,MATCH($A171&amp;$G171,Overrides!$C$49:$C$288,0),2),""),IF(IFERROR(INDEX(Overrides!$D$6:$J$45,MATCH($F171&amp;$G171,Overrides!$C$6:$C$45,0),2),"")&lt;&gt;"",IFERROR(INDEX(Overrides!$D$6:$J$45,MATCH($F171&amp;$G171,Overrides!$C$6:$C$45,0),2),""),MROUND(VLOOKUP("P1",Setup!$A$30:$B$36,2,FALSE())*VLOOKUP($G171,Setup!$A$40:$B$48,2,FALSE())*VLOOKUP($F171,Setup!$A$52:$B$55,2,FALSE()),0.5)))</f>
        <v>0</v>
      </c>
      <c r="K171" s="232">
        <f>IF(IFERROR(INDEX(Overrides!$F$49:$L$288,MATCH($A171&amp;$G171,Overrides!$C$49:$C$288,0),3),"")&lt;&gt;"",IFERROR(INDEX(Overrides!$F$49:$L$288,MATCH($A171&amp;$G171,Overrides!$C$49:$C$288,0),3),""),IF(IFERROR(INDEX(Overrides!$D$6:$J$45,MATCH($F171&amp;$G171,Overrides!$C$6:$C$45,0),3),"")&lt;&gt;"",IFERROR(INDEX(Overrides!$D$6:$J$45,MATCH($F171&amp;$G171,Overrides!$C$6:$C$45,0),3),""),MROUND(VLOOKUP("P2+",Setup!$A$30:$B$36,2,FALSE())*VLOOKUP($G171,Setup!$A$40:$B$48,2,FALSE())*VLOOKUP($F171,Setup!$A$52:$B$55,2,FALSE()),0.5)))</f>
        <v>0</v>
      </c>
      <c r="L171" s="232">
        <f>IF(IFERROR(INDEX(Overrides!$F$49:$L$288,MATCH($A171&amp;$G171,Overrides!$C$49:$C$288,0),4),"")&lt;&gt;"",IFERROR(INDEX(Overrides!$F$49:$L$288,MATCH($A171&amp;$G171,Overrides!$C$49:$C$288,0),4),""),IF(IFERROR(INDEX(Overrides!$D$6:$J$45,MATCH($F171&amp;$G171,Overrides!$C$6:$C$45,0),4),"")&lt;&gt;"",IFERROR(INDEX(Overrides!$D$6:$J$45,MATCH($F171&amp;$G171,Overrides!$C$6:$C$45,0),4),""),MROUND(VLOOKUP("P2",Setup!$A$30:$B$36,2,FALSE())*VLOOKUP($G171,Setup!$A$40:$B$48,2,FALSE())*VLOOKUP($F171,Setup!$A$52:$B$55,2,FALSE()),0.5)))</f>
        <v>0</v>
      </c>
      <c r="M171" s="232">
        <f>IF(IFERROR(INDEX(Overrides!$F$49:$L$288,MATCH($A171&amp;$G171,Overrides!$C$49:$C$288,0),5),"")&lt;&gt;"",IFERROR(INDEX(Overrides!$F$49:$L$288,MATCH($A171&amp;$G171,Overrides!$C$49:$C$288,0),5),""),IF(IFERROR(INDEX(Overrides!$D$6:$J$45,MATCH($F171&amp;$G171,Overrides!$C$6:$C$45,0),5),"")&lt;&gt;"",IFERROR(INDEX(Overrides!$D$6:$J$45,MATCH($F171&amp;$G171,Overrides!$C$6:$C$45,0),5),""),MROUND(VLOOKUP("P3",Setup!$A$30:$B$36,2,FALSE())*VLOOKUP($G171,Setup!$A$40:$B$48,2,FALSE())*VLOOKUP($F171,Setup!$A$52:$B$55,2,FALSE()),0.5)))</f>
        <v>0</v>
      </c>
      <c r="N171" s="232">
        <f>IF(IFERROR(INDEX(Overrides!$F$49:$L$288,MATCH($A171&amp;$G171,Overrides!$C$49:$C$288,0),6),"")&lt;&gt;"",IFERROR(INDEX(Overrides!$F$49:$L$288,MATCH($A171&amp;$G171,Overrides!$C$49:$C$288,0),6),""),IF(IFERROR(INDEX(Overrides!$D$6:$J$45,MATCH($F171&amp;$G171,Overrides!$C$6:$C$45,0),6),"")&lt;&gt;"",IFERROR(INDEX(Overrides!$D$6:$J$45,MATCH($F171&amp;$G171,Overrides!$C$6:$C$45,0),6),""),MROUND(VLOOKUP("P4",Setup!$A$30:$B$36,2,FALSE())*VLOOKUP($G171,Setup!$A$40:$B$48,2,FALSE())*VLOOKUP($F171,Setup!$A$52:$B$55,2,FALSE()),0.5)))</f>
        <v>0</v>
      </c>
      <c r="O171" s="232">
        <f>IF(IFERROR(INDEX(Overrides!$F$49:$L$288,MATCH($A171&amp;$G171,Overrides!$C$49:$C$288,0),7),"")&lt;&gt;"",IFERROR(INDEX(Overrides!$F$49:$L$288,MATCH($A171&amp;$G171,Overrides!$C$49:$C$288,0),7),""),IF(IFERROR(INDEX(Overrides!$D$6:$J$45,MATCH($F171&amp;$G171,Overrides!$C$6:$C$45,0),7),"")&lt;&gt;"",IFERROR(INDEX(Overrides!$D$6:$J$45,MATCH($F171&amp;$G171,Overrides!$C$6:$C$45,0),7),""),MROUND(VLOOKUP("P5",Setup!$A$30:$B$36,2,FALSE())*VLOOKUP($G171,Setup!$A$40:$B$48,2,FALSE())*VLOOKUP($F171,Setup!$A$52:$B$55,2,FALSE()),0.5)))</f>
        <v>0</v>
      </c>
      <c r="P171" s="233">
        <f>SUMIFS(Inventory!$F$2:$F$38,Inventory!$I$2:$I$38,"P1+",Inventory!$E$2:$E$38,"&lt;&gt;West")+IF(UPPER($H171)="YES",SUMIFS(Inventory!$F$2:$F$38,Inventory!$I$2:$I$38,"P1+",Inventory!$E$2:$E$38,"West"),0)</f>
        <v>68</v>
      </c>
      <c r="Q171" s="233">
        <f>SUMIFS(Inventory!$F$2:$F$38,Inventory!$I$2:$I$38,"P1",Inventory!$E$2:$E$38,"&lt;&gt;West")+IF(UPPER($H171)="YES",SUMIFS(Inventory!$F$2:$F$38,Inventory!$I$2:$I$38,"P1",Inventory!$E$2:$E$38,"West"),0)</f>
        <v>422</v>
      </c>
      <c r="R171" s="233">
        <f>SUMIFS(Inventory!$F$2:$F$38,Inventory!$I$2:$I$38,"P2+",Inventory!$E$2:$E$38,"&lt;&gt;West")+IF(UPPER($H171)="YES",SUMIFS(Inventory!$F$2:$F$38,Inventory!$I$2:$I$38,"P2+",Inventory!$E$2:$E$38,"West"),0)</f>
        <v>70</v>
      </c>
      <c r="S171" s="233">
        <f>SUMIFS(Inventory!$F$2:$F$38,Inventory!$I$2:$I$38,"P2",Inventory!$E$2:$E$38,"&lt;&gt;West")+IF(UPPER($H171)="YES",SUMIFS(Inventory!$F$2:$F$38,Inventory!$I$2:$I$38,"P2",Inventory!$E$2:$E$38,"West"),0)</f>
        <v>658</v>
      </c>
      <c r="T171" s="233">
        <f>SUMIFS(Inventory!$F$2:$F$38,Inventory!$I$2:$I$38,"P3",Inventory!$E$2:$E$38,"&lt;&gt;West")+IF(UPPER($H171)="YES",SUMIFS(Inventory!$F$2:$F$38,Inventory!$I$2:$I$38,"P3",Inventory!$E$2:$E$38,"West"),0)</f>
        <v>1120</v>
      </c>
      <c r="U171" s="233">
        <f>SUMIFS(Inventory!$F$2:$F$38,Inventory!$I$2:$I$38,"P4",Inventory!$E$2:$E$38,"&lt;&gt;West")+IF(UPPER($H171)="YES",SUMIFS(Inventory!$F$2:$F$38,Inventory!$I$2:$I$38,"P4",Inventory!$E$2:$E$38,"West"),0)</f>
        <v>746</v>
      </c>
      <c r="V171" s="233">
        <f>SUMIFS(Inventory!$F$2:$F$38,Inventory!$I$2:$I$38,"P5",Inventory!$E$2:$E$38,"&lt;&gt;West")+IF(UPPER($H171)="YES",SUMIFS(Inventory!$F$2:$F$38,Inventory!$I$2:$I$38,"P5",Inventory!$E$2:$E$38,"West"),0)</f>
        <v>922</v>
      </c>
      <c r="W171" s="233">
        <f t="shared" si="206"/>
        <v>4006</v>
      </c>
      <c r="X171" s="233">
        <f>IF(IFERROR(INDEX(Overrides!$F$292:$L$531,MATCH($A171&amp;$G171,Overrides!$C$292:$C$531,0),1),"")&lt;&gt;"",IFERROR(INDEX(Overrides!$F$292:$L$531,MATCH($A171&amp;$G171,Overrides!$C$292:$C$531,0),1),""),ROUND(P171*Setup!B$78*VLOOKUP($F171,Setup!$A$52:$C$55,3,FALSE()),0))</f>
        <v>0</v>
      </c>
      <c r="Y171" s="233">
        <f>IF(IFERROR(INDEX(Overrides!$F$292:$L$531,MATCH($A171&amp;$G171,Overrides!$C$292:$C$531,0),2),"")&lt;&gt;"",IFERROR(INDEX(Overrides!$F$292:$L$531,MATCH($A171&amp;$G171,Overrides!$C$292:$C$531,0),2),""),ROUND(Q171*Setup!C$78*VLOOKUP($F171,Setup!$A$52:$C$55,3,FALSE()),0))</f>
        <v>0</v>
      </c>
      <c r="Z171" s="233">
        <f>IF(IFERROR(INDEX(Overrides!$F$292:$L$531,MATCH($A171&amp;$G171,Overrides!$C$292:$C$531,0),3),"")&lt;&gt;"",IFERROR(INDEX(Overrides!$F$292:$L$531,MATCH($A171&amp;$G171,Overrides!$C$292:$C$531,0),3),""),ROUND(R171*Setup!D$78*VLOOKUP($F171,Setup!$A$52:$C$55,3,FALSE()),0))</f>
        <v>0</v>
      </c>
      <c r="AA171" s="233">
        <f>IF(IFERROR(INDEX(Overrides!$F$292:$L$531,MATCH($A171&amp;$G171,Overrides!$C$292:$C$531,0),4),"")&lt;&gt;"",IFERROR(INDEX(Overrides!$F$292:$L$531,MATCH($A171&amp;$G171,Overrides!$C$292:$C$531,0),4),""),ROUND(S171*Setup!E$78*VLOOKUP($F171,Setup!$A$52:$C$55,3,FALSE()),0))</f>
        <v>0</v>
      </c>
      <c r="AB171" s="233">
        <f>IF(IFERROR(INDEX(Overrides!$F$292:$L$531,MATCH($A171&amp;$G171,Overrides!$C$292:$C$531,0),5),"")&lt;&gt;"",IFERROR(INDEX(Overrides!$F$292:$L$531,MATCH($A171&amp;$G171,Overrides!$C$292:$C$531,0),5),""),ROUND(T171*Setup!F$78*VLOOKUP($F171,Setup!$A$52:$C$55,3,FALSE()),0))</f>
        <v>0</v>
      </c>
      <c r="AC171" s="233">
        <f>IF(IFERROR(INDEX(Overrides!$F$292:$L$531,MATCH($A171&amp;$G171,Overrides!$C$292:$C$531,0),6),"")&lt;&gt;"",IFERROR(INDEX(Overrides!$F$292:$L$531,MATCH($A171&amp;$G171,Overrides!$C$292:$C$531,0),6),""),ROUND(U171*Setup!G$78*VLOOKUP($F171,Setup!$A$52:$C$55,3,FALSE()),0))</f>
        <v>0</v>
      </c>
      <c r="AD171" s="233">
        <f>IF(IFERROR(INDEX(Overrides!$F$292:$L$531,MATCH($A171&amp;$G171,Overrides!$C$292:$C$531,0),7),"")&lt;&gt;"",IFERROR(INDEX(Overrides!$F$292:$L$531,MATCH($A171&amp;$G171,Overrides!$C$292:$C$531,0),7),""),ROUND(V171*Setup!H$78*VLOOKUP($F171,Setup!$A$52:$C$55,3,FALSE()),0))</f>
        <v>0</v>
      </c>
      <c r="AE171" s="233">
        <f t="shared" si="160"/>
        <v>0</v>
      </c>
      <c r="AF171" s="233">
        <f t="shared" si="161"/>
        <v>68</v>
      </c>
      <c r="AG171" s="233">
        <f t="shared" si="162"/>
        <v>422</v>
      </c>
      <c r="AH171" s="233">
        <f t="shared" si="163"/>
        <v>70</v>
      </c>
      <c r="AI171" s="233">
        <f t="shared" si="164"/>
        <v>658</v>
      </c>
      <c r="AJ171" s="233">
        <f t="shared" si="165"/>
        <v>1120</v>
      </c>
      <c r="AK171" s="233">
        <f t="shared" si="166"/>
        <v>746</v>
      </c>
      <c r="AL171" s="233">
        <f t="shared" si="167"/>
        <v>922</v>
      </c>
      <c r="AM171" s="233">
        <f t="shared" si="168"/>
        <v>3084</v>
      </c>
      <c r="AN171" s="234">
        <f t="shared" si="207"/>
        <v>0</v>
      </c>
      <c r="AO171" s="234">
        <f t="shared" si="208"/>
        <v>0</v>
      </c>
      <c r="AP171" s="234">
        <f t="shared" si="209"/>
        <v>0</v>
      </c>
      <c r="AQ171" s="234">
        <f t="shared" si="210"/>
        <v>0</v>
      </c>
      <c r="AR171" s="234">
        <f t="shared" si="211"/>
        <v>0</v>
      </c>
      <c r="AS171" s="234">
        <f t="shared" si="212"/>
        <v>0</v>
      </c>
      <c r="AT171" s="234">
        <f t="shared" si="213"/>
        <v>0</v>
      </c>
      <c r="AU171" s="234">
        <f t="shared" si="169"/>
        <v>0</v>
      </c>
      <c r="AV171" s="167" t="str">
        <f>Setup!I19</f>
        <v>Yes</v>
      </c>
      <c r="AW171" s="167" t="str">
        <f>Setup!J19</f>
        <v>Yes</v>
      </c>
    </row>
    <row r="172" spans="1:49" ht="15" customHeight="1" x14ac:dyDescent="0.3">
      <c r="A172" s="235">
        <f>Setup!A19</f>
        <v>17</v>
      </c>
      <c r="B172" s="236">
        <f>Setup!B19</f>
        <v>46295</v>
      </c>
      <c r="C172" s="235" t="str">
        <f>Setup!C19</f>
        <v>Wednesday</v>
      </c>
      <c r="D172" s="235" t="str">
        <f>Setup!D19</f>
        <v>South Georgia Tormenta FC</v>
      </c>
      <c r="E172" s="237">
        <f>Setup!E19</f>
        <v>0.79166666666666696</v>
      </c>
      <c r="F172" s="235" t="str">
        <f>Setup!F19</f>
        <v>C</v>
      </c>
      <c r="G172" s="238" t="s">
        <v>151</v>
      </c>
      <c r="H172" s="235" t="str">
        <f>Setup!H19</f>
        <v>Yes</v>
      </c>
      <c r="I172" s="235" t="s">
        <v>39</v>
      </c>
      <c r="J172" s="235" t="s">
        <v>39</v>
      </c>
      <c r="K172" s="235" t="s">
        <v>39</v>
      </c>
      <c r="L172" s="235" t="s">
        <v>39</v>
      </c>
      <c r="M172" s="235" t="s">
        <v>39</v>
      </c>
      <c r="N172" s="235" t="s">
        <v>39</v>
      </c>
      <c r="O172" s="235" t="s">
        <v>39</v>
      </c>
      <c r="P172" s="239">
        <f t="shared" ref="P172:W172" si="214">P163</f>
        <v>68</v>
      </c>
      <c r="Q172" s="239">
        <f t="shared" si="214"/>
        <v>422</v>
      </c>
      <c r="R172" s="239">
        <f t="shared" si="214"/>
        <v>70</v>
      </c>
      <c r="S172" s="239">
        <f t="shared" si="214"/>
        <v>658</v>
      </c>
      <c r="T172" s="239">
        <f t="shared" si="214"/>
        <v>1120</v>
      </c>
      <c r="U172" s="239">
        <f t="shared" si="214"/>
        <v>746</v>
      </c>
      <c r="V172" s="239">
        <f t="shared" si="214"/>
        <v>922</v>
      </c>
      <c r="W172" s="239">
        <f t="shared" si="214"/>
        <v>4006</v>
      </c>
      <c r="X172" s="239">
        <f t="shared" ref="X172:AD172" si="215">SUM(X163:X171)</f>
        <v>68</v>
      </c>
      <c r="Y172" s="239">
        <f t="shared" si="215"/>
        <v>312</v>
      </c>
      <c r="Z172" s="239">
        <f t="shared" si="215"/>
        <v>70</v>
      </c>
      <c r="AA172" s="239">
        <f t="shared" si="215"/>
        <v>474</v>
      </c>
      <c r="AB172" s="239">
        <f t="shared" si="215"/>
        <v>825</v>
      </c>
      <c r="AC172" s="239">
        <f t="shared" si="215"/>
        <v>524</v>
      </c>
      <c r="AD172" s="239">
        <f t="shared" si="215"/>
        <v>664</v>
      </c>
      <c r="AE172" s="239">
        <f t="shared" si="160"/>
        <v>2937</v>
      </c>
      <c r="AF172" s="239">
        <f t="shared" si="161"/>
        <v>0</v>
      </c>
      <c r="AG172" s="239">
        <f t="shared" si="162"/>
        <v>110</v>
      </c>
      <c r="AH172" s="239">
        <f t="shared" si="163"/>
        <v>0</v>
      </c>
      <c r="AI172" s="239">
        <f t="shared" si="164"/>
        <v>184</v>
      </c>
      <c r="AJ172" s="239">
        <f t="shared" si="165"/>
        <v>295</v>
      </c>
      <c r="AK172" s="239">
        <f t="shared" si="166"/>
        <v>222</v>
      </c>
      <c r="AL172" s="239">
        <f t="shared" si="167"/>
        <v>258</v>
      </c>
      <c r="AM172" s="239">
        <f t="shared" si="168"/>
        <v>3748</v>
      </c>
      <c r="AN172" s="240">
        <f t="shared" ref="AN172:AT172" si="216">SUM(AN163:AN171)</f>
        <v>4420</v>
      </c>
      <c r="AO172" s="240">
        <f t="shared" si="216"/>
        <v>17344.5</v>
      </c>
      <c r="AP172" s="240">
        <f t="shared" si="216"/>
        <v>3430</v>
      </c>
      <c r="AQ172" s="240">
        <f t="shared" si="216"/>
        <v>18357</v>
      </c>
      <c r="AR172" s="240">
        <f t="shared" si="216"/>
        <v>18611</v>
      </c>
      <c r="AS172" s="240">
        <f t="shared" si="216"/>
        <v>7714</v>
      </c>
      <c r="AT172" s="240">
        <f t="shared" si="216"/>
        <v>7698</v>
      </c>
      <c r="AU172" s="240">
        <f t="shared" si="169"/>
        <v>77574.5</v>
      </c>
      <c r="AV172" s="235" t="str">
        <f>Setup!I19</f>
        <v>Yes</v>
      </c>
      <c r="AW172" s="235" t="str">
        <f>Setup!J19</f>
        <v>Yes</v>
      </c>
    </row>
    <row r="173" spans="1:49" ht="15" customHeight="1" x14ac:dyDescent="0.3">
      <c r="A173" s="167">
        <f>Setup!A20</f>
        <v>18</v>
      </c>
      <c r="B173" s="230">
        <f>Setup!B20</f>
        <v>46309</v>
      </c>
      <c r="C173" s="167" t="str">
        <f>Setup!C20</f>
        <v>Wednesday</v>
      </c>
      <c r="D173" s="167" t="str">
        <f>Setup!D20</f>
        <v>Spokane Velocity FC</v>
      </c>
      <c r="E173" s="231">
        <f>Setup!E20</f>
        <v>0.79166666666666696</v>
      </c>
      <c r="F173" s="167" t="str">
        <f>Setup!F20</f>
        <v>C</v>
      </c>
      <c r="G173" s="167" t="s">
        <v>110</v>
      </c>
      <c r="H173" s="167" t="str">
        <f>Setup!H20</f>
        <v>Yes</v>
      </c>
      <c r="I173" s="232">
        <f>IF(IFERROR(INDEX(Overrides!$F$49:$L$288,MATCH($A173&amp;$G173,Overrides!$C$49:$C$288,0),1),"")&lt;&gt;"",IFERROR(INDEX(Overrides!$F$49:$L$288,MATCH($A173&amp;$G173,Overrides!$C$49:$C$288,0),1),""),IF(IFERROR(INDEX(Overrides!$D$6:$J$45,MATCH($F173&amp;$G173,Overrides!$C$6:$C$45,0),1),"")&lt;&gt;"",IFERROR(INDEX(Overrides!$D$6:$J$45,MATCH($F173&amp;$G173,Overrides!$C$6:$C$45,0),1),""),MROUND(VLOOKUP("P1+",Setup!$A$30:$B$36,2,FALSE())*VLOOKUP($G173,Setup!$A$40:$B$48,2,FALSE()),0.5)))</f>
        <v>65</v>
      </c>
      <c r="J173" s="232">
        <f>IF(IFERROR(INDEX(Overrides!$F$49:$L$288,MATCH($A173&amp;$G173,Overrides!$C$49:$C$288,0),2),"")&lt;&gt;"",IFERROR(INDEX(Overrides!$F$49:$L$288,MATCH($A173&amp;$G173,Overrides!$C$49:$C$288,0),2),""),IF(IFERROR(INDEX(Overrides!$D$6:$J$45,MATCH($F173&amp;$G173,Overrides!$C$6:$C$45,0),2),"")&lt;&gt;"",IFERROR(INDEX(Overrides!$D$6:$J$45,MATCH($F173&amp;$G173,Overrides!$C$6:$C$45,0),2),""),MROUND(VLOOKUP("P1",Setup!$A$30:$B$36,2,FALSE())*VLOOKUP($G173,Setup!$A$40:$B$48,2,FALSE()),0.5)))</f>
        <v>55</v>
      </c>
      <c r="K173" s="232">
        <f>IF(IFERROR(INDEX(Overrides!$F$49:$L$288,MATCH($A173&amp;$G173,Overrides!$C$49:$C$288,0),3),"")&lt;&gt;"",IFERROR(INDEX(Overrides!$F$49:$L$288,MATCH($A173&amp;$G173,Overrides!$C$49:$C$288,0),3),""),IF(IFERROR(INDEX(Overrides!$D$6:$J$45,MATCH($F173&amp;$G173,Overrides!$C$6:$C$45,0),3),"")&lt;&gt;"",IFERROR(INDEX(Overrides!$D$6:$J$45,MATCH($F173&amp;$G173,Overrides!$C$6:$C$45,0),3),""),MROUND(VLOOKUP("P2+",Setup!$A$30:$B$36,2,FALSE())*VLOOKUP($G173,Setup!$A$40:$B$48,2,FALSE()),0.5)))</f>
        <v>49</v>
      </c>
      <c r="L173" s="232">
        <f>IF(IFERROR(INDEX(Overrides!$F$49:$L$288,MATCH($A173&amp;$G173,Overrides!$C$49:$C$288,0),4),"")&lt;&gt;"",IFERROR(INDEX(Overrides!$F$49:$L$288,MATCH($A173&amp;$G173,Overrides!$C$49:$C$288,0),4),""),IF(IFERROR(INDEX(Overrides!$D$6:$J$45,MATCH($F173&amp;$G173,Overrides!$C$6:$C$45,0),4),"")&lt;&gt;"",IFERROR(INDEX(Overrides!$D$6:$J$45,MATCH($F173&amp;$G173,Overrides!$C$6:$C$45,0),4),""),MROUND(VLOOKUP("P2",Setup!$A$30:$B$36,2,FALSE())*VLOOKUP($G173,Setup!$A$40:$B$48,2,FALSE()),0.5)))</f>
        <v>39</v>
      </c>
      <c r="M173" s="232">
        <f>IF(IFERROR(INDEX(Overrides!$F$49:$L$288,MATCH($A173&amp;$G173,Overrides!$C$49:$C$288,0),5),"")&lt;&gt;"",IFERROR(INDEX(Overrides!$F$49:$L$288,MATCH($A173&amp;$G173,Overrides!$C$49:$C$288,0),5),""),IF(IFERROR(INDEX(Overrides!$D$6:$J$45,MATCH($F173&amp;$G173,Overrides!$C$6:$C$45,0),5),"")&lt;&gt;"",IFERROR(INDEX(Overrides!$D$6:$J$45,MATCH($F173&amp;$G173,Overrides!$C$6:$C$45,0),5),""),MROUND(VLOOKUP("P3",Setup!$A$30:$B$36,2,FALSE())*VLOOKUP($G173,Setup!$A$40:$B$48,2,FALSE()),0.5)))</f>
        <v>23</v>
      </c>
      <c r="N173" s="232">
        <f>IF(IFERROR(INDEX(Overrides!$F$49:$L$288,MATCH($A173&amp;$G173,Overrides!$C$49:$C$288,0),6),"")&lt;&gt;"",IFERROR(INDEX(Overrides!$F$49:$L$288,MATCH($A173&amp;$G173,Overrides!$C$49:$C$288,0),6),""),IF(IFERROR(INDEX(Overrides!$D$6:$J$45,MATCH($F173&amp;$G173,Overrides!$C$6:$C$45,0),6),"")&lt;&gt;"",IFERROR(INDEX(Overrides!$D$6:$J$45,MATCH($F173&amp;$G173,Overrides!$C$6:$C$45,0),6),""),MROUND(VLOOKUP("P4",Setup!$A$30:$B$36,2,FALSE())*VLOOKUP($G173,Setup!$A$40:$B$48,2,FALSE()),0.5)))</f>
        <v>15</v>
      </c>
      <c r="O173" s="232">
        <f>IF(IFERROR(INDEX(Overrides!$F$49:$L$288,MATCH($A173&amp;$G173,Overrides!$C$49:$C$288,0),7),"")&lt;&gt;"",IFERROR(INDEX(Overrides!$F$49:$L$288,MATCH($A173&amp;$G173,Overrides!$C$49:$C$288,0),7),""),IF(IFERROR(INDEX(Overrides!$D$6:$J$45,MATCH($F173&amp;$G173,Overrides!$C$6:$C$45,0),7),"")&lt;&gt;"",IFERROR(INDEX(Overrides!$D$6:$J$45,MATCH($F173&amp;$G173,Overrides!$C$6:$C$45,0),7),""),MROUND(VLOOKUP("P5",Setup!$A$30:$B$36,2,FALSE())*VLOOKUP($G173,Setup!$A$40:$B$48,2,FALSE()),0.5)))</f>
        <v>12</v>
      </c>
      <c r="P173" s="233">
        <f>SUMIFS(Inventory!$F$2:$F$38,Inventory!$I$2:$I$38,"P1+",Inventory!$E$2:$E$38,"&lt;&gt;West")+IF(UPPER($H173)="YES",SUMIFS(Inventory!$F$2:$F$38,Inventory!$I$2:$I$38,"P1+",Inventory!$E$2:$E$38,"West"),0)</f>
        <v>68</v>
      </c>
      <c r="Q173" s="233">
        <f>SUMIFS(Inventory!$F$2:$F$38,Inventory!$I$2:$I$38,"P1",Inventory!$E$2:$E$38,"&lt;&gt;West")+IF(UPPER($H173)="YES",SUMIFS(Inventory!$F$2:$F$38,Inventory!$I$2:$I$38,"P1",Inventory!$E$2:$E$38,"West"),0)</f>
        <v>422</v>
      </c>
      <c r="R173" s="233">
        <f>SUMIFS(Inventory!$F$2:$F$38,Inventory!$I$2:$I$38,"P2+",Inventory!$E$2:$E$38,"&lt;&gt;West")+IF(UPPER($H173)="YES",SUMIFS(Inventory!$F$2:$F$38,Inventory!$I$2:$I$38,"P2+",Inventory!$E$2:$E$38,"West"),0)</f>
        <v>70</v>
      </c>
      <c r="S173" s="233">
        <f>SUMIFS(Inventory!$F$2:$F$38,Inventory!$I$2:$I$38,"P2",Inventory!$E$2:$E$38,"&lt;&gt;West")+IF(UPPER($H173)="YES",SUMIFS(Inventory!$F$2:$F$38,Inventory!$I$2:$I$38,"P2",Inventory!$E$2:$E$38,"West"),0)</f>
        <v>658</v>
      </c>
      <c r="T173" s="233">
        <f>SUMIFS(Inventory!$F$2:$F$38,Inventory!$I$2:$I$38,"P3",Inventory!$E$2:$E$38,"&lt;&gt;West")+IF(UPPER($H173)="YES",SUMIFS(Inventory!$F$2:$F$38,Inventory!$I$2:$I$38,"P3",Inventory!$E$2:$E$38,"West"),0)</f>
        <v>1120</v>
      </c>
      <c r="U173" s="233">
        <f>SUMIFS(Inventory!$F$2:$F$38,Inventory!$I$2:$I$38,"P4",Inventory!$E$2:$E$38,"&lt;&gt;West")+IF(UPPER($H173)="YES",SUMIFS(Inventory!$F$2:$F$38,Inventory!$I$2:$I$38,"P4",Inventory!$E$2:$E$38,"West"),0)</f>
        <v>746</v>
      </c>
      <c r="V173" s="233">
        <f>SUMIFS(Inventory!$F$2:$F$38,Inventory!$I$2:$I$38,"P5",Inventory!$E$2:$E$38,"&lt;&gt;West")+IF(UPPER($H173)="YES",SUMIFS(Inventory!$F$2:$F$38,Inventory!$I$2:$I$38,"P5",Inventory!$E$2:$E$38,"West"),0)</f>
        <v>922</v>
      </c>
      <c r="W173" s="233">
        <f t="shared" ref="W173:W181" si="217">SUM(P173:V173)</f>
        <v>4006</v>
      </c>
      <c r="X173" s="233">
        <f>IF(IFERROR(INDEX(Overrides!$F$292:$L$531,MATCH($A173&amp;$G173,Overrides!$C$292:$C$531,0),1),"")&lt;&gt;"",IFERROR(INDEX(Overrides!$F$292:$L$531,MATCH($A173&amp;$G173,Overrides!$C$292:$C$531,0),1),""),ROUND(P173*Setup!B$70,0))</f>
        <v>68</v>
      </c>
      <c r="Y173" s="233">
        <f>IF(IFERROR(INDEX(Overrides!$F$292:$L$531,MATCH($A173&amp;$G173,Overrides!$C$292:$C$531,0),2),"")&lt;&gt;"",IFERROR(INDEX(Overrides!$F$292:$L$531,MATCH($A173&amp;$G173,Overrides!$C$292:$C$531,0),2),""),ROUND(Q173*Setup!C$70,0))</f>
        <v>106</v>
      </c>
      <c r="Z173" s="233">
        <f>IF(IFERROR(INDEX(Overrides!$F$292:$L$531,MATCH($A173&amp;$G173,Overrides!$C$292:$C$531,0),3),"")&lt;&gt;"",IFERROR(INDEX(Overrides!$F$292:$L$531,MATCH($A173&amp;$G173,Overrides!$C$292:$C$531,0),3),""),ROUND(R173*Setup!D$70,0))</f>
        <v>70</v>
      </c>
      <c r="AA173" s="233">
        <f>IF(IFERROR(INDEX(Overrides!$F$292:$L$531,MATCH($A173&amp;$G173,Overrides!$C$292:$C$531,0),4),"")&lt;&gt;"",IFERROR(INDEX(Overrides!$F$292:$L$531,MATCH($A173&amp;$G173,Overrides!$C$292:$C$531,0),4),""),ROUND(S173*Setup!E$70,0))</f>
        <v>132</v>
      </c>
      <c r="AB173" s="233">
        <f>IF(IFERROR(INDEX(Overrides!$F$292:$L$531,MATCH($A173&amp;$G173,Overrides!$C$292:$C$531,0),5),"")&lt;&gt;"",IFERROR(INDEX(Overrides!$F$292:$L$531,MATCH($A173&amp;$G173,Overrides!$C$292:$C$531,0),5),""),ROUND(T173*Setup!F$70,0))</f>
        <v>280</v>
      </c>
      <c r="AC173" s="233">
        <f>IF(IFERROR(INDEX(Overrides!$F$292:$L$531,MATCH($A173&amp;$G173,Overrides!$C$292:$C$531,0),6),"")&lt;&gt;"",IFERROR(INDEX(Overrides!$F$292:$L$531,MATCH($A173&amp;$G173,Overrides!$C$292:$C$531,0),6),""),ROUND(U173*Setup!G$70,0))</f>
        <v>112</v>
      </c>
      <c r="AD173" s="233">
        <f>IF(IFERROR(INDEX(Overrides!$F$292:$L$531,MATCH($A173&amp;$G173,Overrides!$C$292:$C$531,0),7),"")&lt;&gt;"",IFERROR(INDEX(Overrides!$F$292:$L$531,MATCH($A173&amp;$G173,Overrides!$C$292:$C$531,0),7),""),ROUND(V173*Setup!H$70,0))</f>
        <v>184</v>
      </c>
      <c r="AE173" s="233">
        <f t="shared" si="160"/>
        <v>952</v>
      </c>
      <c r="AF173" s="233">
        <f t="shared" si="161"/>
        <v>0</v>
      </c>
      <c r="AG173" s="233">
        <f t="shared" si="162"/>
        <v>316</v>
      </c>
      <c r="AH173" s="233">
        <f t="shared" si="163"/>
        <v>0</v>
      </c>
      <c r="AI173" s="233">
        <f t="shared" si="164"/>
        <v>526</v>
      </c>
      <c r="AJ173" s="233">
        <f t="shared" si="165"/>
        <v>840</v>
      </c>
      <c r="AK173" s="233">
        <f t="shared" si="166"/>
        <v>634</v>
      </c>
      <c r="AL173" s="233">
        <f t="shared" si="167"/>
        <v>738</v>
      </c>
      <c r="AM173" s="233">
        <f t="shared" si="168"/>
        <v>3268</v>
      </c>
      <c r="AN173" s="234">
        <f t="shared" ref="AN173:AN181" si="218">I173*X173</f>
        <v>4420</v>
      </c>
      <c r="AO173" s="234">
        <f t="shared" ref="AO173:AO181" si="219">J173*Y173</f>
        <v>5830</v>
      </c>
      <c r="AP173" s="234">
        <f t="shared" ref="AP173:AP181" si="220">K173*Z173</f>
        <v>3430</v>
      </c>
      <c r="AQ173" s="234">
        <f t="shared" ref="AQ173:AQ181" si="221">L173*AA173</f>
        <v>5148</v>
      </c>
      <c r="AR173" s="234">
        <f t="shared" ref="AR173:AR181" si="222">M173*AB173</f>
        <v>6440</v>
      </c>
      <c r="AS173" s="234">
        <f t="shared" ref="AS173:AS181" si="223">N173*AC173</f>
        <v>1680</v>
      </c>
      <c r="AT173" s="234">
        <f t="shared" ref="AT173:AT181" si="224">O173*AD173</f>
        <v>2208</v>
      </c>
      <c r="AU173" s="234">
        <f t="shared" si="169"/>
        <v>29156</v>
      </c>
      <c r="AV173" s="167" t="str">
        <f>Setup!I20</f>
        <v>Yes</v>
      </c>
      <c r="AW173" s="167" t="str">
        <f>Setup!J20</f>
        <v>Yes</v>
      </c>
    </row>
    <row r="174" spans="1:49" ht="15" customHeight="1" x14ac:dyDescent="0.3">
      <c r="A174" s="167">
        <f>Setup!A20</f>
        <v>18</v>
      </c>
      <c r="B174" s="230">
        <f>Setup!B20</f>
        <v>46309</v>
      </c>
      <c r="C174" s="167" t="str">
        <f>Setup!C20</f>
        <v>Wednesday</v>
      </c>
      <c r="D174" s="167" t="str">
        <f>Setup!D20</f>
        <v>Spokane Velocity FC</v>
      </c>
      <c r="E174" s="231">
        <f>Setup!E20</f>
        <v>0.79166666666666696</v>
      </c>
      <c r="F174" s="167" t="str">
        <f>Setup!F20</f>
        <v>C</v>
      </c>
      <c r="G174" s="167" t="s">
        <v>47</v>
      </c>
      <c r="H174" s="167" t="str">
        <f>Setup!H20</f>
        <v>Yes</v>
      </c>
      <c r="I174" s="232">
        <f>IF(IFERROR(INDEX(Overrides!$F$49:$L$288,MATCH($A174&amp;$G174,Overrides!$C$49:$C$288,0),1),"")&lt;&gt;"",IFERROR(INDEX(Overrides!$F$49:$L$288,MATCH($A174&amp;$G174,Overrides!$C$49:$C$288,0),1),""),IF(IFERROR(INDEX(Overrides!$D$6:$J$45,MATCH($F174&amp;$G174,Overrides!$C$6:$C$45,0),1),"")&lt;&gt;"",IFERROR(INDEX(Overrides!$D$6:$J$45,MATCH($F174&amp;$G174,Overrides!$C$6:$C$45,0),1),""),MROUND(VLOOKUP("P1+",Setup!$A$30:$B$36,2,FALSE())*VLOOKUP($G174,Setup!$A$40:$B$48,2,FALSE())*VLOOKUP($F174,Setup!$A$52:$B$55,2,FALSE()),0.5)))</f>
        <v>60</v>
      </c>
      <c r="J174" s="232">
        <f>IF(IFERROR(INDEX(Overrides!$F$49:$L$288,MATCH($A174&amp;$G174,Overrides!$C$49:$C$288,0),2),"")&lt;&gt;"",IFERROR(INDEX(Overrides!$F$49:$L$288,MATCH($A174&amp;$G174,Overrides!$C$49:$C$288,0),2),""),IF(IFERROR(INDEX(Overrides!$D$6:$J$45,MATCH($F174&amp;$G174,Overrides!$C$6:$C$45,0),2),"")&lt;&gt;"",IFERROR(INDEX(Overrides!$D$6:$J$45,MATCH($F174&amp;$G174,Overrides!$C$6:$C$45,0),2),""),MROUND(VLOOKUP("P1",Setup!$A$30:$B$36,2,FALSE())*VLOOKUP($G174,Setup!$A$40:$B$48,2,FALSE())*VLOOKUP($F174,Setup!$A$52:$B$55,2,FALSE()),0.5)))</f>
        <v>50.5</v>
      </c>
      <c r="K174" s="232">
        <f>IF(IFERROR(INDEX(Overrides!$F$49:$L$288,MATCH($A174&amp;$G174,Overrides!$C$49:$C$288,0),3),"")&lt;&gt;"",IFERROR(INDEX(Overrides!$F$49:$L$288,MATCH($A174&amp;$G174,Overrides!$C$49:$C$288,0),3),""),IF(IFERROR(INDEX(Overrides!$D$6:$J$45,MATCH($F174&amp;$G174,Overrides!$C$6:$C$45,0),3),"")&lt;&gt;"",IFERROR(INDEX(Overrides!$D$6:$J$45,MATCH($F174&amp;$G174,Overrides!$C$6:$C$45,0),3),""),MROUND(VLOOKUP("P2+",Setup!$A$30:$B$36,2,FALSE())*VLOOKUP($G174,Setup!$A$40:$B$48,2,FALSE())*VLOOKUP($F174,Setup!$A$52:$B$55,2,FALSE()),0.5)))</f>
        <v>45</v>
      </c>
      <c r="L174" s="232">
        <f>IF(IFERROR(INDEX(Overrides!$F$49:$L$288,MATCH($A174&amp;$G174,Overrides!$C$49:$C$288,0),4),"")&lt;&gt;"",IFERROR(INDEX(Overrides!$F$49:$L$288,MATCH($A174&amp;$G174,Overrides!$C$49:$C$288,0),4),""),IF(IFERROR(INDEX(Overrides!$D$6:$J$45,MATCH($F174&amp;$G174,Overrides!$C$6:$C$45,0),4),"")&lt;&gt;"",IFERROR(INDEX(Overrides!$D$6:$J$45,MATCH($F174&amp;$G174,Overrides!$C$6:$C$45,0),4),""),MROUND(VLOOKUP("P2",Setup!$A$30:$B$36,2,FALSE())*VLOOKUP($G174,Setup!$A$40:$B$48,2,FALSE())*VLOOKUP($F174,Setup!$A$52:$B$55,2,FALSE()),0.5)))</f>
        <v>36</v>
      </c>
      <c r="M174" s="232">
        <f>IF(IFERROR(INDEX(Overrides!$F$49:$L$288,MATCH($A174&amp;$G174,Overrides!$C$49:$C$288,0),5),"")&lt;&gt;"",IFERROR(INDEX(Overrides!$F$49:$L$288,MATCH($A174&amp;$G174,Overrides!$C$49:$C$288,0),5),""),IF(IFERROR(INDEX(Overrides!$D$6:$J$45,MATCH($F174&amp;$G174,Overrides!$C$6:$C$45,0),5),"")&lt;&gt;"",IFERROR(INDEX(Overrides!$D$6:$J$45,MATCH($F174&amp;$G174,Overrides!$C$6:$C$45,0),5),""),MROUND(VLOOKUP("P3",Setup!$A$30:$B$36,2,FALSE())*VLOOKUP($G174,Setup!$A$40:$B$48,2,FALSE())*VLOOKUP($F174,Setup!$A$52:$B$55,2,FALSE()),0.5)))</f>
        <v>21</v>
      </c>
      <c r="N174" s="232">
        <f>IF(IFERROR(INDEX(Overrides!$F$49:$L$288,MATCH($A174&amp;$G174,Overrides!$C$49:$C$288,0),6),"")&lt;&gt;"",IFERROR(INDEX(Overrides!$F$49:$L$288,MATCH($A174&amp;$G174,Overrides!$C$49:$C$288,0),6),""),IF(IFERROR(INDEX(Overrides!$D$6:$J$45,MATCH($F174&amp;$G174,Overrides!$C$6:$C$45,0),6),"")&lt;&gt;"",IFERROR(INDEX(Overrides!$D$6:$J$45,MATCH($F174&amp;$G174,Overrides!$C$6:$C$45,0),6),""),MROUND(VLOOKUP("P4",Setup!$A$30:$B$36,2,FALSE())*VLOOKUP($G174,Setup!$A$40:$B$48,2,FALSE())*VLOOKUP($F174,Setup!$A$52:$B$55,2,FALSE()),0.5)))</f>
        <v>14</v>
      </c>
      <c r="O174" s="232">
        <f>IF(IFERROR(INDEX(Overrides!$F$49:$L$288,MATCH($A174&amp;$G174,Overrides!$C$49:$C$288,0),7),"")&lt;&gt;"",IFERROR(INDEX(Overrides!$F$49:$L$288,MATCH($A174&amp;$G174,Overrides!$C$49:$C$288,0),7),""),IF(IFERROR(INDEX(Overrides!$D$6:$J$45,MATCH($F174&amp;$G174,Overrides!$C$6:$C$45,0),7),"")&lt;&gt;"",IFERROR(INDEX(Overrides!$D$6:$J$45,MATCH($F174&amp;$G174,Overrides!$C$6:$C$45,0),7),""),MROUND(VLOOKUP("P5",Setup!$A$30:$B$36,2,FALSE())*VLOOKUP($G174,Setup!$A$40:$B$48,2,FALSE())*VLOOKUP($F174,Setup!$A$52:$B$55,2,FALSE()),0.5)))</f>
        <v>11</v>
      </c>
      <c r="P174" s="233">
        <f>SUMIFS(Inventory!$F$2:$F$38,Inventory!$I$2:$I$38,"P1+",Inventory!$E$2:$E$38,"&lt;&gt;West")+IF(UPPER($H174)="YES",SUMIFS(Inventory!$F$2:$F$38,Inventory!$I$2:$I$38,"P1+",Inventory!$E$2:$E$38,"West"),0)</f>
        <v>68</v>
      </c>
      <c r="Q174" s="233">
        <f>SUMIFS(Inventory!$F$2:$F$38,Inventory!$I$2:$I$38,"P1",Inventory!$E$2:$E$38,"&lt;&gt;West")+IF(UPPER($H174)="YES",SUMIFS(Inventory!$F$2:$F$38,Inventory!$I$2:$I$38,"P1",Inventory!$E$2:$E$38,"West"),0)</f>
        <v>422</v>
      </c>
      <c r="R174" s="233">
        <f>SUMIFS(Inventory!$F$2:$F$38,Inventory!$I$2:$I$38,"P2+",Inventory!$E$2:$E$38,"&lt;&gt;West")+IF(UPPER($H174)="YES",SUMIFS(Inventory!$F$2:$F$38,Inventory!$I$2:$I$38,"P2+",Inventory!$E$2:$E$38,"West"),0)</f>
        <v>70</v>
      </c>
      <c r="S174" s="233">
        <f>SUMIFS(Inventory!$F$2:$F$38,Inventory!$I$2:$I$38,"P2",Inventory!$E$2:$E$38,"&lt;&gt;West")+IF(UPPER($H174)="YES",SUMIFS(Inventory!$F$2:$F$38,Inventory!$I$2:$I$38,"P2",Inventory!$E$2:$E$38,"West"),0)</f>
        <v>658</v>
      </c>
      <c r="T174" s="233">
        <f>SUMIFS(Inventory!$F$2:$F$38,Inventory!$I$2:$I$38,"P3",Inventory!$E$2:$E$38,"&lt;&gt;West")+IF(UPPER($H174)="YES",SUMIFS(Inventory!$F$2:$F$38,Inventory!$I$2:$I$38,"P3",Inventory!$E$2:$E$38,"West"),0)</f>
        <v>1120</v>
      </c>
      <c r="U174" s="233">
        <f>SUMIFS(Inventory!$F$2:$F$38,Inventory!$I$2:$I$38,"P4",Inventory!$E$2:$E$38,"&lt;&gt;West")+IF(UPPER($H174)="YES",SUMIFS(Inventory!$F$2:$F$38,Inventory!$I$2:$I$38,"P4",Inventory!$E$2:$E$38,"West"),0)</f>
        <v>746</v>
      </c>
      <c r="V174" s="233">
        <f>SUMIFS(Inventory!$F$2:$F$38,Inventory!$I$2:$I$38,"P5",Inventory!$E$2:$E$38,"&lt;&gt;West")+IF(UPPER($H174)="YES",SUMIFS(Inventory!$F$2:$F$38,Inventory!$I$2:$I$38,"P5",Inventory!$E$2:$E$38,"West"),0)</f>
        <v>922</v>
      </c>
      <c r="W174" s="233">
        <f t="shared" si="217"/>
        <v>4006</v>
      </c>
      <c r="X174" s="233">
        <f>IF(IFERROR(INDEX(Overrides!$F$292:$L$531,MATCH($A174&amp;$G174,Overrides!$C$292:$C$531,0),1),"")&lt;&gt;"",IFERROR(INDEX(Overrides!$F$292:$L$531,MATCH($A174&amp;$G174,Overrides!$C$292:$C$531,0),1),""),ROUND(P174*Setup!B$71*VLOOKUP($F174,Setup!$A$52:$C$55,3,FALSE()),0))</f>
        <v>0</v>
      </c>
      <c r="Y174" s="233">
        <f>IF(IFERROR(INDEX(Overrides!$F$292:$L$531,MATCH($A174&amp;$G174,Overrides!$C$292:$C$531,0),2),"")&lt;&gt;"",IFERROR(INDEX(Overrides!$F$292:$L$531,MATCH($A174&amp;$G174,Overrides!$C$292:$C$531,0),2),""),ROUND(Q174*Setup!C$71*VLOOKUP($F174,Setup!$A$52:$C$55,3,FALSE()),0))</f>
        <v>0</v>
      </c>
      <c r="Z174" s="233">
        <f>IF(IFERROR(INDEX(Overrides!$F$292:$L$531,MATCH($A174&amp;$G174,Overrides!$C$292:$C$531,0),3),"")&lt;&gt;"",IFERROR(INDEX(Overrides!$F$292:$L$531,MATCH($A174&amp;$G174,Overrides!$C$292:$C$531,0),3),""),ROUND(R174*Setup!D$71*VLOOKUP($F174,Setup!$A$52:$C$55,3,FALSE()),0))</f>
        <v>0</v>
      </c>
      <c r="AA174" s="233">
        <f>IF(IFERROR(INDEX(Overrides!$F$292:$L$531,MATCH($A174&amp;$G174,Overrides!$C$292:$C$531,0),4),"")&lt;&gt;"",IFERROR(INDEX(Overrides!$F$292:$L$531,MATCH($A174&amp;$G174,Overrides!$C$292:$C$531,0),4),""),ROUND(S174*Setup!E$71*VLOOKUP($F174,Setup!$A$52:$C$55,3,FALSE()),0))</f>
        <v>64</v>
      </c>
      <c r="AB174" s="233">
        <f>IF(IFERROR(INDEX(Overrides!$F$292:$L$531,MATCH($A174&amp;$G174,Overrides!$C$292:$C$531,0),5),"")&lt;&gt;"",IFERROR(INDEX(Overrides!$F$292:$L$531,MATCH($A174&amp;$G174,Overrides!$C$292:$C$531,0),5),""),ROUND(T174*Setup!F$71*VLOOKUP($F174,Setup!$A$52:$C$55,3,FALSE()),0))</f>
        <v>218</v>
      </c>
      <c r="AC174" s="233">
        <f>IF(IFERROR(INDEX(Overrides!$F$292:$L$531,MATCH($A174&amp;$G174,Overrides!$C$292:$C$531,0),6),"")&lt;&gt;"",IFERROR(INDEX(Overrides!$F$292:$L$531,MATCH($A174&amp;$G174,Overrides!$C$292:$C$531,0),6),""),ROUND(U174*Setup!G$71*VLOOKUP($F174,Setup!$A$52:$C$55,3,FALSE()),0))</f>
        <v>170</v>
      </c>
      <c r="AD174" s="233">
        <f>IF(IFERROR(INDEX(Overrides!$F$292:$L$531,MATCH($A174&amp;$G174,Overrides!$C$292:$C$531,0),7),"")&lt;&gt;"",IFERROR(INDEX(Overrides!$F$292:$L$531,MATCH($A174&amp;$G174,Overrides!$C$292:$C$531,0),7),""),ROUND(V174*Setup!H$71*VLOOKUP($F174,Setup!$A$52:$C$55,3,FALSE()),0))</f>
        <v>300</v>
      </c>
      <c r="AE174" s="233">
        <f t="shared" si="160"/>
        <v>752</v>
      </c>
      <c r="AF174" s="233">
        <f t="shared" si="161"/>
        <v>68</v>
      </c>
      <c r="AG174" s="233">
        <f t="shared" si="162"/>
        <v>422</v>
      </c>
      <c r="AH174" s="233">
        <f t="shared" si="163"/>
        <v>70</v>
      </c>
      <c r="AI174" s="233">
        <f t="shared" si="164"/>
        <v>594</v>
      </c>
      <c r="AJ174" s="233">
        <f t="shared" si="165"/>
        <v>902</v>
      </c>
      <c r="AK174" s="233">
        <f t="shared" si="166"/>
        <v>576</v>
      </c>
      <c r="AL174" s="233">
        <f t="shared" si="167"/>
        <v>622</v>
      </c>
      <c r="AM174" s="233">
        <f t="shared" si="168"/>
        <v>3384</v>
      </c>
      <c r="AN174" s="234">
        <f t="shared" si="218"/>
        <v>0</v>
      </c>
      <c r="AO174" s="234">
        <f t="shared" si="219"/>
        <v>0</v>
      </c>
      <c r="AP174" s="234">
        <f t="shared" si="220"/>
        <v>0</v>
      </c>
      <c r="AQ174" s="234">
        <f t="shared" si="221"/>
        <v>2304</v>
      </c>
      <c r="AR174" s="234">
        <f t="shared" si="222"/>
        <v>4578</v>
      </c>
      <c r="AS174" s="234">
        <f t="shared" si="223"/>
        <v>2380</v>
      </c>
      <c r="AT174" s="234">
        <f t="shared" si="224"/>
        <v>3300</v>
      </c>
      <c r="AU174" s="234">
        <f t="shared" si="169"/>
        <v>12562</v>
      </c>
      <c r="AV174" s="167" t="str">
        <f>Setup!I20</f>
        <v>Yes</v>
      </c>
      <c r="AW174" s="167" t="str">
        <f>Setup!J20</f>
        <v>Yes</v>
      </c>
    </row>
    <row r="175" spans="1:49" ht="15" customHeight="1" x14ac:dyDescent="0.3">
      <c r="A175" s="167">
        <f>Setup!A20</f>
        <v>18</v>
      </c>
      <c r="B175" s="230">
        <f>Setup!B20</f>
        <v>46309</v>
      </c>
      <c r="C175" s="167" t="str">
        <f>Setup!C20</f>
        <v>Wednesday</v>
      </c>
      <c r="D175" s="167" t="str">
        <f>Setup!D20</f>
        <v>Spokane Velocity FC</v>
      </c>
      <c r="E175" s="231">
        <f>Setup!E20</f>
        <v>0.79166666666666696</v>
      </c>
      <c r="F175" s="167" t="str">
        <f>Setup!F20</f>
        <v>C</v>
      </c>
      <c r="G175" s="167" t="s">
        <v>113</v>
      </c>
      <c r="H175" s="167" t="str">
        <f>Setup!H20</f>
        <v>Yes</v>
      </c>
      <c r="I175" s="232">
        <f>IF(IFERROR(INDEX(Overrides!$F$49:$L$288,MATCH($A175&amp;$G175,Overrides!$C$49:$C$288,0),1),"")&lt;&gt;"",IFERROR(INDEX(Overrides!$F$49:$L$288,MATCH($A175&amp;$G175,Overrides!$C$49:$C$288,0),1),""),IF(IFERROR(INDEX(Overrides!$D$6:$J$45,MATCH($F175&amp;$G175,Overrides!$C$6:$C$45,0),1),"")&lt;&gt;"",IFERROR(INDEX(Overrides!$D$6:$J$45,MATCH($F175&amp;$G175,Overrides!$C$6:$C$45,0),1),""),MROUND(VLOOKUP("P1+",Setup!$A$30:$B$36,2,FALSE())*VLOOKUP($G175,Setup!$A$40:$B$48,2,FALSE())*VLOOKUP($F175,Setup!$A$52:$B$55,2,FALSE()),0.5)))</f>
        <v>65</v>
      </c>
      <c r="J175" s="232">
        <f>IF(IFERROR(INDEX(Overrides!$F$49:$L$288,MATCH($A175&amp;$G175,Overrides!$C$49:$C$288,0),2),"")&lt;&gt;"",IFERROR(INDEX(Overrides!$F$49:$L$288,MATCH($A175&amp;$G175,Overrides!$C$49:$C$288,0),2),""),IF(IFERROR(INDEX(Overrides!$D$6:$J$45,MATCH($F175&amp;$G175,Overrides!$C$6:$C$45,0),2),"")&lt;&gt;"",IFERROR(INDEX(Overrides!$D$6:$J$45,MATCH($F175&amp;$G175,Overrides!$C$6:$C$45,0),2),""),MROUND(VLOOKUP("P1",Setup!$A$30:$B$36,2,FALSE())*VLOOKUP($G175,Setup!$A$40:$B$48,2,FALSE())*VLOOKUP($F175,Setup!$A$52:$B$55,2,FALSE()),0.5)))</f>
        <v>55</v>
      </c>
      <c r="K175" s="232">
        <f>IF(IFERROR(INDEX(Overrides!$F$49:$L$288,MATCH($A175&amp;$G175,Overrides!$C$49:$C$288,0),3),"")&lt;&gt;"",IFERROR(INDEX(Overrides!$F$49:$L$288,MATCH($A175&amp;$G175,Overrides!$C$49:$C$288,0),3),""),IF(IFERROR(INDEX(Overrides!$D$6:$J$45,MATCH($F175&amp;$G175,Overrides!$C$6:$C$45,0),3),"")&lt;&gt;"",IFERROR(INDEX(Overrides!$D$6:$J$45,MATCH($F175&amp;$G175,Overrides!$C$6:$C$45,0),3),""),MROUND(VLOOKUP("P2+",Setup!$A$30:$B$36,2,FALSE())*VLOOKUP($G175,Setup!$A$40:$B$48,2,FALSE())*VLOOKUP($F175,Setup!$A$52:$B$55,2,FALSE()),0.5)))</f>
        <v>49</v>
      </c>
      <c r="L175" s="232">
        <f>IF(IFERROR(INDEX(Overrides!$F$49:$L$288,MATCH($A175&amp;$G175,Overrides!$C$49:$C$288,0),4),"")&lt;&gt;"",IFERROR(INDEX(Overrides!$F$49:$L$288,MATCH($A175&amp;$G175,Overrides!$C$49:$C$288,0),4),""),IF(IFERROR(INDEX(Overrides!$D$6:$J$45,MATCH($F175&amp;$G175,Overrides!$C$6:$C$45,0),4),"")&lt;&gt;"",IFERROR(INDEX(Overrides!$D$6:$J$45,MATCH($F175&amp;$G175,Overrides!$C$6:$C$45,0),4),""),MROUND(VLOOKUP("P2",Setup!$A$30:$B$36,2,FALSE())*VLOOKUP($G175,Setup!$A$40:$B$48,2,FALSE())*VLOOKUP($F175,Setup!$A$52:$B$55,2,FALSE()),0.5)))</f>
        <v>39</v>
      </c>
      <c r="M175" s="232">
        <f>IF(IFERROR(INDEX(Overrides!$F$49:$L$288,MATCH($A175&amp;$G175,Overrides!$C$49:$C$288,0),5),"")&lt;&gt;"",IFERROR(INDEX(Overrides!$F$49:$L$288,MATCH($A175&amp;$G175,Overrides!$C$49:$C$288,0),5),""),IF(IFERROR(INDEX(Overrides!$D$6:$J$45,MATCH($F175&amp;$G175,Overrides!$C$6:$C$45,0),5),"")&lt;&gt;"",IFERROR(INDEX(Overrides!$D$6:$J$45,MATCH($F175&amp;$G175,Overrides!$C$6:$C$45,0),5),""),MROUND(VLOOKUP("P3",Setup!$A$30:$B$36,2,FALSE())*VLOOKUP($G175,Setup!$A$40:$B$48,2,FALSE())*VLOOKUP($F175,Setup!$A$52:$B$55,2,FALSE()),0.5)))</f>
        <v>23</v>
      </c>
      <c r="N175" s="232">
        <f>IF(IFERROR(INDEX(Overrides!$F$49:$L$288,MATCH($A175&amp;$G175,Overrides!$C$49:$C$288,0),6),"")&lt;&gt;"",IFERROR(INDEX(Overrides!$F$49:$L$288,MATCH($A175&amp;$G175,Overrides!$C$49:$C$288,0),6),""),IF(IFERROR(INDEX(Overrides!$D$6:$J$45,MATCH($F175&amp;$G175,Overrides!$C$6:$C$45,0),6),"")&lt;&gt;"",IFERROR(INDEX(Overrides!$D$6:$J$45,MATCH($F175&amp;$G175,Overrides!$C$6:$C$45,0),6),""),MROUND(VLOOKUP("P4",Setup!$A$30:$B$36,2,FALSE())*VLOOKUP($G175,Setup!$A$40:$B$48,2,FALSE())*VLOOKUP($F175,Setup!$A$52:$B$55,2,FALSE()),0.5)))</f>
        <v>15</v>
      </c>
      <c r="O175" s="232">
        <f>IF(IFERROR(INDEX(Overrides!$F$49:$L$288,MATCH($A175&amp;$G175,Overrides!$C$49:$C$288,0),7),"")&lt;&gt;"",IFERROR(INDEX(Overrides!$F$49:$L$288,MATCH($A175&amp;$G175,Overrides!$C$49:$C$288,0),7),""),IF(IFERROR(INDEX(Overrides!$D$6:$J$45,MATCH($F175&amp;$G175,Overrides!$C$6:$C$45,0),7),"")&lt;&gt;"",IFERROR(INDEX(Overrides!$D$6:$J$45,MATCH($F175&amp;$G175,Overrides!$C$6:$C$45,0),7),""),MROUND(VLOOKUP("P5",Setup!$A$30:$B$36,2,FALSE())*VLOOKUP($G175,Setup!$A$40:$B$48,2,FALSE())*VLOOKUP($F175,Setup!$A$52:$B$55,2,FALSE()),0.5)))</f>
        <v>12</v>
      </c>
      <c r="P175" s="233">
        <f>SUMIFS(Inventory!$F$2:$F$38,Inventory!$I$2:$I$38,"P1+",Inventory!$E$2:$E$38,"&lt;&gt;West")+IF(UPPER($H175)="YES",SUMIFS(Inventory!$F$2:$F$38,Inventory!$I$2:$I$38,"P1+",Inventory!$E$2:$E$38,"West"),0)</f>
        <v>68</v>
      </c>
      <c r="Q175" s="233">
        <f>SUMIFS(Inventory!$F$2:$F$38,Inventory!$I$2:$I$38,"P1",Inventory!$E$2:$E$38,"&lt;&gt;West")+IF(UPPER($H175)="YES",SUMIFS(Inventory!$F$2:$F$38,Inventory!$I$2:$I$38,"P1",Inventory!$E$2:$E$38,"West"),0)</f>
        <v>422</v>
      </c>
      <c r="R175" s="233">
        <f>SUMIFS(Inventory!$F$2:$F$38,Inventory!$I$2:$I$38,"P2+",Inventory!$E$2:$E$38,"&lt;&gt;West")+IF(UPPER($H175)="YES",SUMIFS(Inventory!$F$2:$F$38,Inventory!$I$2:$I$38,"P2+",Inventory!$E$2:$E$38,"West"),0)</f>
        <v>70</v>
      </c>
      <c r="S175" s="233">
        <f>SUMIFS(Inventory!$F$2:$F$38,Inventory!$I$2:$I$38,"P2",Inventory!$E$2:$E$38,"&lt;&gt;West")+IF(UPPER($H175)="YES",SUMIFS(Inventory!$F$2:$F$38,Inventory!$I$2:$I$38,"P2",Inventory!$E$2:$E$38,"West"),0)</f>
        <v>658</v>
      </c>
      <c r="T175" s="233">
        <f>SUMIFS(Inventory!$F$2:$F$38,Inventory!$I$2:$I$38,"P3",Inventory!$E$2:$E$38,"&lt;&gt;West")+IF(UPPER($H175)="YES",SUMIFS(Inventory!$F$2:$F$38,Inventory!$I$2:$I$38,"P3",Inventory!$E$2:$E$38,"West"),0)</f>
        <v>1120</v>
      </c>
      <c r="U175" s="233">
        <f>SUMIFS(Inventory!$F$2:$F$38,Inventory!$I$2:$I$38,"P4",Inventory!$E$2:$E$38,"&lt;&gt;West")+IF(UPPER($H175)="YES",SUMIFS(Inventory!$F$2:$F$38,Inventory!$I$2:$I$38,"P4",Inventory!$E$2:$E$38,"West"),0)</f>
        <v>746</v>
      </c>
      <c r="V175" s="233">
        <f>SUMIFS(Inventory!$F$2:$F$38,Inventory!$I$2:$I$38,"P5",Inventory!$E$2:$E$38,"&lt;&gt;West")+IF(UPPER($H175)="YES",SUMIFS(Inventory!$F$2:$F$38,Inventory!$I$2:$I$38,"P5",Inventory!$E$2:$E$38,"West"),0)</f>
        <v>922</v>
      </c>
      <c r="W175" s="233">
        <f t="shared" si="217"/>
        <v>4006</v>
      </c>
      <c r="X175" s="233">
        <f>IF(IFERROR(INDEX(Overrides!$F$292:$L$531,MATCH($A175&amp;$G175,Overrides!$C$292:$C$531,0),1),"")&lt;&gt;"",IFERROR(INDEX(Overrides!$F$292:$L$531,MATCH($A175&amp;$G175,Overrides!$C$292:$C$531,0),1),""),ROUND(P175*Setup!B$72*VLOOKUP($F175,Setup!$A$52:$C$55,3,FALSE()),0))</f>
        <v>0</v>
      </c>
      <c r="Y175" s="233">
        <f>IF(IFERROR(INDEX(Overrides!$F$292:$L$531,MATCH($A175&amp;$G175,Overrides!$C$292:$C$531,0),2),"")&lt;&gt;"",IFERROR(INDEX(Overrides!$F$292:$L$531,MATCH($A175&amp;$G175,Overrides!$C$292:$C$531,0),2),""),ROUND(Q175*Setup!C$72*VLOOKUP($F175,Setup!$A$52:$C$55,3,FALSE()),0))</f>
        <v>165</v>
      </c>
      <c r="Z175" s="233">
        <f>IF(IFERROR(INDEX(Overrides!$F$292:$L$531,MATCH($A175&amp;$G175,Overrides!$C$292:$C$531,0),3),"")&lt;&gt;"",IFERROR(INDEX(Overrides!$F$292:$L$531,MATCH($A175&amp;$G175,Overrides!$C$292:$C$531,0),3),""),ROUND(R175*Setup!D$72*VLOOKUP($F175,Setup!$A$52:$C$55,3,FALSE()),0))</f>
        <v>0</v>
      </c>
      <c r="AA175" s="233">
        <f>IF(IFERROR(INDEX(Overrides!$F$292:$L$531,MATCH($A175&amp;$G175,Overrides!$C$292:$C$531,0),4),"")&lt;&gt;"",IFERROR(INDEX(Overrides!$F$292:$L$531,MATCH($A175&amp;$G175,Overrides!$C$292:$C$531,0),4),""),ROUND(S175*Setup!E$72*VLOOKUP($F175,Setup!$A$52:$C$55,3,FALSE()),0))</f>
        <v>257</v>
      </c>
      <c r="AB175" s="233">
        <f>IF(IFERROR(INDEX(Overrides!$F$292:$L$531,MATCH($A175&amp;$G175,Overrides!$C$292:$C$531,0),5),"")&lt;&gt;"",IFERROR(INDEX(Overrides!$F$292:$L$531,MATCH($A175&amp;$G175,Overrides!$C$292:$C$531,0),5),""),ROUND(T175*Setup!F$72*VLOOKUP($F175,Setup!$A$52:$C$55,3,FALSE()),0))</f>
        <v>291</v>
      </c>
      <c r="AC175" s="233">
        <f>IF(IFERROR(INDEX(Overrides!$F$292:$L$531,MATCH($A175&amp;$G175,Overrides!$C$292:$C$531,0),6),"")&lt;&gt;"",IFERROR(INDEX(Overrides!$F$292:$L$531,MATCH($A175&amp;$G175,Overrides!$C$292:$C$531,0),6),""),ROUND(U175*Setup!G$72*VLOOKUP($F175,Setup!$A$52:$C$55,3,FALSE()),0))</f>
        <v>218</v>
      </c>
      <c r="AD175" s="233">
        <f>IF(IFERROR(INDEX(Overrides!$F$292:$L$531,MATCH($A175&amp;$G175,Overrides!$C$292:$C$531,0),7),"")&lt;&gt;"",IFERROR(INDEX(Overrides!$F$292:$L$531,MATCH($A175&amp;$G175,Overrides!$C$292:$C$531,0),7),""),ROUND(V175*Setup!H$72*VLOOKUP($F175,Setup!$A$52:$C$55,3,FALSE()),0))</f>
        <v>150</v>
      </c>
      <c r="AE175" s="233">
        <f t="shared" si="160"/>
        <v>1081</v>
      </c>
      <c r="AF175" s="233">
        <f t="shared" si="161"/>
        <v>68</v>
      </c>
      <c r="AG175" s="233">
        <f t="shared" si="162"/>
        <v>257</v>
      </c>
      <c r="AH175" s="233">
        <f t="shared" si="163"/>
        <v>70</v>
      </c>
      <c r="AI175" s="233">
        <f t="shared" si="164"/>
        <v>401</v>
      </c>
      <c r="AJ175" s="233">
        <f t="shared" si="165"/>
        <v>829</v>
      </c>
      <c r="AK175" s="233">
        <f t="shared" si="166"/>
        <v>528</v>
      </c>
      <c r="AL175" s="233">
        <f t="shared" si="167"/>
        <v>772</v>
      </c>
      <c r="AM175" s="233">
        <f t="shared" si="168"/>
        <v>3234</v>
      </c>
      <c r="AN175" s="234">
        <f t="shared" si="218"/>
        <v>0</v>
      </c>
      <c r="AO175" s="234">
        <f t="shared" si="219"/>
        <v>9075</v>
      </c>
      <c r="AP175" s="234">
        <f t="shared" si="220"/>
        <v>0</v>
      </c>
      <c r="AQ175" s="234">
        <f t="shared" si="221"/>
        <v>10023</v>
      </c>
      <c r="AR175" s="234">
        <f t="shared" si="222"/>
        <v>6693</v>
      </c>
      <c r="AS175" s="234">
        <f t="shared" si="223"/>
        <v>3270</v>
      </c>
      <c r="AT175" s="234">
        <f t="shared" si="224"/>
        <v>1800</v>
      </c>
      <c r="AU175" s="234">
        <f t="shared" si="169"/>
        <v>30861</v>
      </c>
      <c r="AV175" s="167" t="str">
        <f>Setup!I20</f>
        <v>Yes</v>
      </c>
      <c r="AW175" s="167" t="str">
        <f>Setup!J20</f>
        <v>Yes</v>
      </c>
    </row>
    <row r="176" spans="1:49" ht="15" customHeight="1" x14ac:dyDescent="0.3">
      <c r="A176" s="167">
        <f>Setup!A20</f>
        <v>18</v>
      </c>
      <c r="B176" s="230">
        <f>Setup!B20</f>
        <v>46309</v>
      </c>
      <c r="C176" s="167" t="str">
        <f>Setup!C20</f>
        <v>Wednesday</v>
      </c>
      <c r="D176" s="167" t="str">
        <f>Setup!D20</f>
        <v>Spokane Velocity FC</v>
      </c>
      <c r="E176" s="231">
        <f>Setup!E20</f>
        <v>0.79166666666666696</v>
      </c>
      <c r="F176" s="167" t="str">
        <f>Setup!F20</f>
        <v>C</v>
      </c>
      <c r="G176" s="167" t="s">
        <v>115</v>
      </c>
      <c r="H176" s="167" t="str">
        <f>Setup!H20</f>
        <v>Yes</v>
      </c>
      <c r="I176" s="232">
        <f>IF(IFERROR(INDEX(Overrides!$F$49:$L$288,MATCH($A176&amp;$G176,Overrides!$C$49:$C$288,0),1),"")&lt;&gt;"",IFERROR(INDEX(Overrides!$F$49:$L$288,MATCH($A176&amp;$G176,Overrides!$C$49:$C$288,0),1),""),IF(IFERROR(INDEX(Overrides!$D$6:$J$45,MATCH($F176&amp;$G176,Overrides!$C$6:$C$45,0),1),"")&lt;&gt;"",IFERROR(INDEX(Overrides!$D$6:$J$45,MATCH($F176&amp;$G176,Overrides!$C$6:$C$45,0),1),""),MROUND(VLOOKUP("P1+",Setup!$A$30:$B$36,2,FALSE())*VLOOKUP($G176,Setup!$A$40:$B$48,2,FALSE())*VLOOKUP($F176,Setup!$A$52:$B$55,2,FALSE()),0.5)))</f>
        <v>70</v>
      </c>
      <c r="J176" s="232">
        <f>IF(IFERROR(INDEX(Overrides!$F$49:$L$288,MATCH($A176&amp;$G176,Overrides!$C$49:$C$288,0),2),"")&lt;&gt;"",IFERROR(INDEX(Overrides!$F$49:$L$288,MATCH($A176&amp;$G176,Overrides!$C$49:$C$288,0),2),""),IF(IFERROR(INDEX(Overrides!$D$6:$J$45,MATCH($F176&amp;$G176,Overrides!$C$6:$C$45,0),2),"")&lt;&gt;"",IFERROR(INDEX(Overrides!$D$6:$J$45,MATCH($F176&amp;$G176,Overrides!$C$6:$C$45,0),2),""),MROUND(VLOOKUP("P1",Setup!$A$30:$B$36,2,FALSE())*VLOOKUP($G176,Setup!$A$40:$B$48,2,FALSE())*VLOOKUP($F176,Setup!$A$52:$B$55,2,FALSE()),0.5)))</f>
        <v>59.5</v>
      </c>
      <c r="K176" s="232">
        <f>IF(IFERROR(INDEX(Overrides!$F$49:$L$288,MATCH($A176&amp;$G176,Overrides!$C$49:$C$288,0),3),"")&lt;&gt;"",IFERROR(INDEX(Overrides!$F$49:$L$288,MATCH($A176&amp;$G176,Overrides!$C$49:$C$288,0),3),""),IF(IFERROR(INDEX(Overrides!$D$6:$J$45,MATCH($F176&amp;$G176,Overrides!$C$6:$C$45,0),3),"")&lt;&gt;"",IFERROR(INDEX(Overrides!$D$6:$J$45,MATCH($F176&amp;$G176,Overrides!$C$6:$C$45,0),3),""),MROUND(VLOOKUP("P2+",Setup!$A$30:$B$36,2,FALSE())*VLOOKUP($G176,Setup!$A$40:$B$48,2,FALSE())*VLOOKUP($F176,Setup!$A$52:$B$55,2,FALSE()),0.5)))</f>
        <v>53</v>
      </c>
      <c r="L176" s="232">
        <f>IF(IFERROR(INDEX(Overrides!$F$49:$L$288,MATCH($A176&amp;$G176,Overrides!$C$49:$C$288,0),4),"")&lt;&gt;"",IFERROR(INDEX(Overrides!$F$49:$L$288,MATCH($A176&amp;$G176,Overrides!$C$49:$C$288,0),4),""),IF(IFERROR(INDEX(Overrides!$D$6:$J$45,MATCH($F176&amp;$G176,Overrides!$C$6:$C$45,0),4),"")&lt;&gt;"",IFERROR(INDEX(Overrides!$D$6:$J$45,MATCH($F176&amp;$G176,Overrides!$C$6:$C$45,0),4),""),MROUND(VLOOKUP("P2",Setup!$A$30:$B$36,2,FALSE())*VLOOKUP($G176,Setup!$A$40:$B$48,2,FALSE())*VLOOKUP($F176,Setup!$A$52:$B$55,2,FALSE()),0.5)))</f>
        <v>42</v>
      </c>
      <c r="M176" s="232">
        <f>IF(IFERROR(INDEX(Overrides!$F$49:$L$288,MATCH($A176&amp;$G176,Overrides!$C$49:$C$288,0),5),"")&lt;&gt;"",IFERROR(INDEX(Overrides!$F$49:$L$288,MATCH($A176&amp;$G176,Overrides!$C$49:$C$288,0),5),""),IF(IFERROR(INDEX(Overrides!$D$6:$J$45,MATCH($F176&amp;$G176,Overrides!$C$6:$C$45,0),5),"")&lt;&gt;"",IFERROR(INDEX(Overrides!$D$6:$J$45,MATCH($F176&amp;$G176,Overrides!$C$6:$C$45,0),5),""),MROUND(VLOOKUP("P3",Setup!$A$30:$B$36,2,FALSE())*VLOOKUP($G176,Setup!$A$40:$B$48,2,FALSE())*VLOOKUP($F176,Setup!$A$52:$B$55,2,FALSE()),0.5)))</f>
        <v>25</v>
      </c>
      <c r="N176" s="232">
        <f>IF(IFERROR(INDEX(Overrides!$F$49:$L$288,MATCH($A176&amp;$G176,Overrides!$C$49:$C$288,0),6),"")&lt;&gt;"",IFERROR(INDEX(Overrides!$F$49:$L$288,MATCH($A176&amp;$G176,Overrides!$C$49:$C$288,0),6),""),IF(IFERROR(INDEX(Overrides!$D$6:$J$45,MATCH($F176&amp;$G176,Overrides!$C$6:$C$45,0),6),"")&lt;&gt;"",IFERROR(INDEX(Overrides!$D$6:$J$45,MATCH($F176&amp;$G176,Overrides!$C$6:$C$45,0),6),""),MROUND(VLOOKUP("P4",Setup!$A$30:$B$36,2,FALSE())*VLOOKUP($G176,Setup!$A$40:$B$48,2,FALSE())*VLOOKUP($F176,Setup!$A$52:$B$55,2,FALSE()),0.5)))</f>
        <v>16</v>
      </c>
      <c r="O176" s="232">
        <f>IF(IFERROR(INDEX(Overrides!$F$49:$L$288,MATCH($A176&amp;$G176,Overrides!$C$49:$C$288,0),7),"")&lt;&gt;"",IFERROR(INDEX(Overrides!$F$49:$L$288,MATCH($A176&amp;$G176,Overrides!$C$49:$C$288,0),7),""),IF(IFERROR(INDEX(Overrides!$D$6:$J$45,MATCH($F176&amp;$G176,Overrides!$C$6:$C$45,0),7),"")&lt;&gt;"",IFERROR(INDEX(Overrides!$D$6:$J$45,MATCH($F176&amp;$G176,Overrides!$C$6:$C$45,0),7),""),MROUND(VLOOKUP("P5",Setup!$A$30:$B$36,2,FALSE())*VLOOKUP($G176,Setup!$A$40:$B$48,2,FALSE())*VLOOKUP($F176,Setup!$A$52:$B$55,2,FALSE()),0.5)))</f>
        <v>13</v>
      </c>
      <c r="P176" s="233">
        <f>SUMIFS(Inventory!$F$2:$F$38,Inventory!$I$2:$I$38,"P1+",Inventory!$E$2:$E$38,"&lt;&gt;West")+IF(UPPER($H176)="YES",SUMIFS(Inventory!$F$2:$F$38,Inventory!$I$2:$I$38,"P1+",Inventory!$E$2:$E$38,"West"),0)</f>
        <v>68</v>
      </c>
      <c r="Q176" s="233">
        <f>SUMIFS(Inventory!$F$2:$F$38,Inventory!$I$2:$I$38,"P1",Inventory!$E$2:$E$38,"&lt;&gt;West")+IF(UPPER($H176)="YES",SUMIFS(Inventory!$F$2:$F$38,Inventory!$I$2:$I$38,"P1",Inventory!$E$2:$E$38,"West"),0)</f>
        <v>422</v>
      </c>
      <c r="R176" s="233">
        <f>SUMIFS(Inventory!$F$2:$F$38,Inventory!$I$2:$I$38,"P2+",Inventory!$E$2:$E$38,"&lt;&gt;West")+IF(UPPER($H176)="YES",SUMIFS(Inventory!$F$2:$F$38,Inventory!$I$2:$I$38,"P2+",Inventory!$E$2:$E$38,"West"),0)</f>
        <v>70</v>
      </c>
      <c r="S176" s="233">
        <f>SUMIFS(Inventory!$F$2:$F$38,Inventory!$I$2:$I$38,"P2",Inventory!$E$2:$E$38,"&lt;&gt;West")+IF(UPPER($H176)="YES",SUMIFS(Inventory!$F$2:$F$38,Inventory!$I$2:$I$38,"P2",Inventory!$E$2:$E$38,"West"),0)</f>
        <v>658</v>
      </c>
      <c r="T176" s="233">
        <f>SUMIFS(Inventory!$F$2:$F$38,Inventory!$I$2:$I$38,"P3",Inventory!$E$2:$E$38,"&lt;&gt;West")+IF(UPPER($H176)="YES",SUMIFS(Inventory!$F$2:$F$38,Inventory!$I$2:$I$38,"P3",Inventory!$E$2:$E$38,"West"),0)</f>
        <v>1120</v>
      </c>
      <c r="U176" s="233">
        <f>SUMIFS(Inventory!$F$2:$F$38,Inventory!$I$2:$I$38,"P4",Inventory!$E$2:$E$38,"&lt;&gt;West")+IF(UPPER($H176)="YES",SUMIFS(Inventory!$F$2:$F$38,Inventory!$I$2:$I$38,"P4",Inventory!$E$2:$E$38,"West"),0)</f>
        <v>746</v>
      </c>
      <c r="V176" s="233">
        <f>SUMIFS(Inventory!$F$2:$F$38,Inventory!$I$2:$I$38,"P5",Inventory!$E$2:$E$38,"&lt;&gt;West")+IF(UPPER($H176)="YES",SUMIFS(Inventory!$F$2:$F$38,Inventory!$I$2:$I$38,"P5",Inventory!$E$2:$E$38,"West"),0)</f>
        <v>922</v>
      </c>
      <c r="W176" s="233">
        <f t="shared" si="217"/>
        <v>4006</v>
      </c>
      <c r="X176" s="233">
        <f>IF(IFERROR(INDEX(Overrides!$F$292:$L$531,MATCH($A176&amp;$G176,Overrides!$C$292:$C$531,0),1),"")&lt;&gt;"",IFERROR(INDEX(Overrides!$F$292:$L$531,MATCH($A176&amp;$G176,Overrides!$C$292:$C$531,0),1),""),ROUND(P176*Setup!B$73*VLOOKUP($F176,Setup!$A$52:$C$55,3,FALSE()),0))</f>
        <v>0</v>
      </c>
      <c r="Y176" s="233">
        <f>IF(IFERROR(INDEX(Overrides!$F$292:$L$531,MATCH($A176&amp;$G176,Overrides!$C$292:$C$531,0),2),"")&lt;&gt;"",IFERROR(INDEX(Overrides!$F$292:$L$531,MATCH($A176&amp;$G176,Overrides!$C$292:$C$531,0),2),""),ROUND(Q176*Setup!C$73*VLOOKUP($F176,Setup!$A$52:$C$55,3,FALSE()),0))</f>
        <v>41</v>
      </c>
      <c r="Z176" s="233">
        <f>IF(IFERROR(INDEX(Overrides!$F$292:$L$531,MATCH($A176&amp;$G176,Overrides!$C$292:$C$531,0),3),"")&lt;&gt;"",IFERROR(INDEX(Overrides!$F$292:$L$531,MATCH($A176&amp;$G176,Overrides!$C$292:$C$531,0),3),""),ROUND(R176*Setup!D$73*VLOOKUP($F176,Setup!$A$52:$C$55,3,FALSE()),0))</f>
        <v>0</v>
      </c>
      <c r="AA176" s="233">
        <f>IF(IFERROR(INDEX(Overrides!$F$292:$L$531,MATCH($A176&amp;$G176,Overrides!$C$292:$C$531,0),4),"")&lt;&gt;"",IFERROR(INDEX(Overrides!$F$292:$L$531,MATCH($A176&amp;$G176,Overrides!$C$292:$C$531,0),4),""),ROUND(S176*Setup!E$73*VLOOKUP($F176,Setup!$A$52:$C$55,3,FALSE()),0))</f>
        <v>21</v>
      </c>
      <c r="AB176" s="233">
        <f>IF(IFERROR(INDEX(Overrides!$F$292:$L$531,MATCH($A176&amp;$G176,Overrides!$C$292:$C$531,0),5),"")&lt;&gt;"",IFERROR(INDEX(Overrides!$F$292:$L$531,MATCH($A176&amp;$G176,Overrides!$C$292:$C$531,0),5),""),ROUND(T176*Setup!F$73*VLOOKUP($F176,Setup!$A$52:$C$55,3,FALSE()),0))</f>
        <v>36</v>
      </c>
      <c r="AC176" s="233">
        <f>IF(IFERROR(INDEX(Overrides!$F$292:$L$531,MATCH($A176&amp;$G176,Overrides!$C$292:$C$531,0),6),"")&lt;&gt;"",IFERROR(INDEX(Overrides!$F$292:$L$531,MATCH($A176&amp;$G176,Overrides!$C$292:$C$531,0),6),""),ROUND(U176*Setup!G$73*VLOOKUP($F176,Setup!$A$52:$C$55,3,FALSE()),0))</f>
        <v>24</v>
      </c>
      <c r="AD176" s="233">
        <f>IF(IFERROR(INDEX(Overrides!$F$292:$L$531,MATCH($A176&amp;$G176,Overrides!$C$292:$C$531,0),7),"")&lt;&gt;"",IFERROR(INDEX(Overrides!$F$292:$L$531,MATCH($A176&amp;$G176,Overrides!$C$292:$C$531,0),7),""),ROUND(V176*Setup!H$73*VLOOKUP($F176,Setup!$A$52:$C$55,3,FALSE()),0))</f>
        <v>30</v>
      </c>
      <c r="AE176" s="233">
        <f t="shared" si="160"/>
        <v>152</v>
      </c>
      <c r="AF176" s="233">
        <f t="shared" si="161"/>
        <v>68</v>
      </c>
      <c r="AG176" s="233">
        <f t="shared" si="162"/>
        <v>381</v>
      </c>
      <c r="AH176" s="233">
        <f t="shared" si="163"/>
        <v>70</v>
      </c>
      <c r="AI176" s="233">
        <f t="shared" si="164"/>
        <v>637</v>
      </c>
      <c r="AJ176" s="233">
        <f t="shared" si="165"/>
        <v>1084</v>
      </c>
      <c r="AK176" s="233">
        <f t="shared" si="166"/>
        <v>722</v>
      </c>
      <c r="AL176" s="233">
        <f t="shared" si="167"/>
        <v>892</v>
      </c>
      <c r="AM176" s="233">
        <f t="shared" si="168"/>
        <v>3114</v>
      </c>
      <c r="AN176" s="234">
        <f t="shared" si="218"/>
        <v>0</v>
      </c>
      <c r="AO176" s="234">
        <f t="shared" si="219"/>
        <v>2439.5</v>
      </c>
      <c r="AP176" s="234">
        <f t="shared" si="220"/>
        <v>0</v>
      </c>
      <c r="AQ176" s="234">
        <f t="shared" si="221"/>
        <v>882</v>
      </c>
      <c r="AR176" s="234">
        <f t="shared" si="222"/>
        <v>900</v>
      </c>
      <c r="AS176" s="234">
        <f t="shared" si="223"/>
        <v>384</v>
      </c>
      <c r="AT176" s="234">
        <f t="shared" si="224"/>
        <v>390</v>
      </c>
      <c r="AU176" s="234">
        <f t="shared" si="169"/>
        <v>4995.5</v>
      </c>
      <c r="AV176" s="167" t="str">
        <f>Setup!I20</f>
        <v>Yes</v>
      </c>
      <c r="AW176" s="167" t="str">
        <f>Setup!J20</f>
        <v>Yes</v>
      </c>
    </row>
    <row r="177" spans="1:49" ht="15" customHeight="1" x14ac:dyDescent="0.3">
      <c r="A177" s="167">
        <f>Setup!A20</f>
        <v>18</v>
      </c>
      <c r="B177" s="230">
        <f>Setup!B20</f>
        <v>46309</v>
      </c>
      <c r="C177" s="167" t="str">
        <f>Setup!C20</f>
        <v>Wednesday</v>
      </c>
      <c r="D177" s="167" t="str">
        <f>Setup!D20</f>
        <v>Spokane Velocity FC</v>
      </c>
      <c r="E177" s="231">
        <f>Setup!E20</f>
        <v>0.79166666666666696</v>
      </c>
      <c r="F177" s="167" t="str">
        <f>Setup!F20</f>
        <v>C</v>
      </c>
      <c r="G177" s="167" t="s">
        <v>117</v>
      </c>
      <c r="H177" s="167" t="str">
        <f>Setup!H20</f>
        <v>Yes</v>
      </c>
      <c r="I177" s="232">
        <f>IF(IFERROR(INDEX(Overrides!$F$49:$L$288,MATCH($A177&amp;$G177,Overrides!$C$49:$C$288,0),1),"")&lt;&gt;"",IFERROR(INDEX(Overrides!$F$49:$L$288,MATCH($A177&amp;$G177,Overrides!$C$49:$C$288,0),1),""),IF(IFERROR(INDEX(Overrides!$D$6:$J$45,MATCH($F177&amp;$G177,Overrides!$C$6:$C$45,0),1),"")&lt;&gt;"",IFERROR(INDEX(Overrides!$D$6:$J$45,MATCH($F177&amp;$G177,Overrides!$C$6:$C$45,0),1),""),MROUND(VLOOKUP("P1+",Setup!$A$30:$B$36,2,FALSE())*VLOOKUP($G177,Setup!$A$40:$B$48,2,FALSE())*VLOOKUP($F177,Setup!$A$52:$B$55,2,FALSE()),0.5)))</f>
        <v>52</v>
      </c>
      <c r="J177" s="232">
        <f>IF(IFERROR(INDEX(Overrides!$F$49:$L$288,MATCH($A177&amp;$G177,Overrides!$C$49:$C$288,0),2),"")&lt;&gt;"",IFERROR(INDEX(Overrides!$F$49:$L$288,MATCH($A177&amp;$G177,Overrides!$C$49:$C$288,0),2),""),IF(IFERROR(INDEX(Overrides!$D$6:$J$45,MATCH($F177&amp;$G177,Overrides!$C$6:$C$45,0),2),"")&lt;&gt;"",IFERROR(INDEX(Overrides!$D$6:$J$45,MATCH($F177&amp;$G177,Overrides!$C$6:$C$45,0),2),""),MROUND(VLOOKUP("P1",Setup!$A$30:$B$36,2,FALSE())*VLOOKUP($G177,Setup!$A$40:$B$48,2,FALSE())*VLOOKUP($F177,Setup!$A$52:$B$55,2,FALSE()),0.5)))</f>
        <v>44</v>
      </c>
      <c r="K177" s="232">
        <f>IF(IFERROR(INDEX(Overrides!$F$49:$L$288,MATCH($A177&amp;$G177,Overrides!$C$49:$C$288,0),3),"")&lt;&gt;"",IFERROR(INDEX(Overrides!$F$49:$L$288,MATCH($A177&amp;$G177,Overrides!$C$49:$C$288,0),3),""),IF(IFERROR(INDEX(Overrides!$D$6:$J$45,MATCH($F177&amp;$G177,Overrides!$C$6:$C$45,0),3),"")&lt;&gt;"",IFERROR(INDEX(Overrides!$D$6:$J$45,MATCH($F177&amp;$G177,Overrides!$C$6:$C$45,0),3),""),MROUND(VLOOKUP("P2+",Setup!$A$30:$B$36,2,FALSE())*VLOOKUP($G177,Setup!$A$40:$B$48,2,FALSE())*VLOOKUP($F177,Setup!$A$52:$B$55,2,FALSE()),0.5)))</f>
        <v>39</v>
      </c>
      <c r="L177" s="232">
        <f>IF(IFERROR(INDEX(Overrides!$F$49:$L$288,MATCH($A177&amp;$G177,Overrides!$C$49:$C$288,0),4),"")&lt;&gt;"",IFERROR(INDEX(Overrides!$F$49:$L$288,MATCH($A177&amp;$G177,Overrides!$C$49:$C$288,0),4),""),IF(IFERROR(INDEX(Overrides!$D$6:$J$45,MATCH($F177&amp;$G177,Overrides!$C$6:$C$45,0),4),"")&lt;&gt;"",IFERROR(INDEX(Overrides!$D$6:$J$45,MATCH($F177&amp;$G177,Overrides!$C$6:$C$45,0),4),""),MROUND(VLOOKUP("P2",Setup!$A$30:$B$36,2,FALSE())*VLOOKUP($G177,Setup!$A$40:$B$48,2,FALSE())*VLOOKUP($F177,Setup!$A$52:$B$55,2,FALSE()),0.5)))</f>
        <v>31</v>
      </c>
      <c r="M177" s="232">
        <f>IF(IFERROR(INDEX(Overrides!$F$49:$L$288,MATCH($A177&amp;$G177,Overrides!$C$49:$C$288,0),5),"")&lt;&gt;"",IFERROR(INDEX(Overrides!$F$49:$L$288,MATCH($A177&amp;$G177,Overrides!$C$49:$C$288,0),5),""),IF(IFERROR(INDEX(Overrides!$D$6:$J$45,MATCH($F177&amp;$G177,Overrides!$C$6:$C$45,0),5),"")&lt;&gt;"",IFERROR(INDEX(Overrides!$D$6:$J$45,MATCH($F177&amp;$G177,Overrides!$C$6:$C$45,0),5),""),MROUND(VLOOKUP("P3",Setup!$A$30:$B$36,2,FALSE())*VLOOKUP($G177,Setup!$A$40:$B$48,2,FALSE())*VLOOKUP($F177,Setup!$A$52:$B$55,2,FALSE()),0.5)))</f>
        <v>18.5</v>
      </c>
      <c r="N177" s="232">
        <f>IF(IFERROR(INDEX(Overrides!$F$49:$L$288,MATCH($A177&amp;$G177,Overrides!$C$49:$C$288,0),6),"")&lt;&gt;"",IFERROR(INDEX(Overrides!$F$49:$L$288,MATCH($A177&amp;$G177,Overrides!$C$49:$C$288,0),6),""),IF(IFERROR(INDEX(Overrides!$D$6:$J$45,MATCH($F177&amp;$G177,Overrides!$C$6:$C$45,0),6),"")&lt;&gt;"",IFERROR(INDEX(Overrides!$D$6:$J$45,MATCH($F177&amp;$G177,Overrides!$C$6:$C$45,0),6),""),MROUND(VLOOKUP("P4",Setup!$A$30:$B$36,2,FALSE())*VLOOKUP($G177,Setup!$A$40:$B$48,2,FALSE())*VLOOKUP($F177,Setup!$A$52:$B$55,2,FALSE()),0.5)))</f>
        <v>12</v>
      </c>
      <c r="O177" s="232">
        <f>IF(IFERROR(INDEX(Overrides!$F$49:$L$288,MATCH($A177&amp;$G177,Overrides!$C$49:$C$288,0),7),"")&lt;&gt;"",IFERROR(INDEX(Overrides!$F$49:$L$288,MATCH($A177&amp;$G177,Overrides!$C$49:$C$288,0),7),""),IF(IFERROR(INDEX(Overrides!$D$6:$J$45,MATCH($F177&amp;$G177,Overrides!$C$6:$C$45,0),7),"")&lt;&gt;"",IFERROR(INDEX(Overrides!$D$6:$J$45,MATCH($F177&amp;$G177,Overrides!$C$6:$C$45,0),7),""),MROUND(VLOOKUP("P5",Setup!$A$30:$B$36,2,FALSE())*VLOOKUP($G177,Setup!$A$40:$B$48,2,FALSE())*VLOOKUP($F177,Setup!$A$52:$B$55,2,FALSE()),0.5)))</f>
        <v>9.5</v>
      </c>
      <c r="P177" s="233">
        <f>SUMIFS(Inventory!$F$2:$F$38,Inventory!$I$2:$I$38,"P1+",Inventory!$E$2:$E$38,"&lt;&gt;West")+IF(UPPER($H177)="YES",SUMIFS(Inventory!$F$2:$F$38,Inventory!$I$2:$I$38,"P1+",Inventory!$E$2:$E$38,"West"),0)</f>
        <v>68</v>
      </c>
      <c r="Q177" s="233">
        <f>SUMIFS(Inventory!$F$2:$F$38,Inventory!$I$2:$I$38,"P1",Inventory!$E$2:$E$38,"&lt;&gt;West")+IF(UPPER($H177)="YES",SUMIFS(Inventory!$F$2:$F$38,Inventory!$I$2:$I$38,"P1",Inventory!$E$2:$E$38,"West"),0)</f>
        <v>422</v>
      </c>
      <c r="R177" s="233">
        <f>SUMIFS(Inventory!$F$2:$F$38,Inventory!$I$2:$I$38,"P2+",Inventory!$E$2:$E$38,"&lt;&gt;West")+IF(UPPER($H177)="YES",SUMIFS(Inventory!$F$2:$F$38,Inventory!$I$2:$I$38,"P2+",Inventory!$E$2:$E$38,"West"),0)</f>
        <v>70</v>
      </c>
      <c r="S177" s="233">
        <f>SUMIFS(Inventory!$F$2:$F$38,Inventory!$I$2:$I$38,"P2",Inventory!$E$2:$E$38,"&lt;&gt;West")+IF(UPPER($H177)="YES",SUMIFS(Inventory!$F$2:$F$38,Inventory!$I$2:$I$38,"P2",Inventory!$E$2:$E$38,"West"),0)</f>
        <v>658</v>
      </c>
      <c r="T177" s="233">
        <f>SUMIFS(Inventory!$F$2:$F$38,Inventory!$I$2:$I$38,"P3",Inventory!$E$2:$E$38,"&lt;&gt;West")+IF(UPPER($H177)="YES",SUMIFS(Inventory!$F$2:$F$38,Inventory!$I$2:$I$38,"P3",Inventory!$E$2:$E$38,"West"),0)</f>
        <v>1120</v>
      </c>
      <c r="U177" s="233">
        <f>SUMIFS(Inventory!$F$2:$F$38,Inventory!$I$2:$I$38,"P4",Inventory!$E$2:$E$38,"&lt;&gt;West")+IF(UPPER($H177)="YES",SUMIFS(Inventory!$F$2:$F$38,Inventory!$I$2:$I$38,"P4",Inventory!$E$2:$E$38,"West"),0)</f>
        <v>746</v>
      </c>
      <c r="V177" s="233">
        <f>SUMIFS(Inventory!$F$2:$F$38,Inventory!$I$2:$I$38,"P5",Inventory!$E$2:$E$38,"&lt;&gt;West")+IF(UPPER($H177)="YES",SUMIFS(Inventory!$F$2:$F$38,Inventory!$I$2:$I$38,"P5",Inventory!$E$2:$E$38,"West"),0)</f>
        <v>922</v>
      </c>
      <c r="W177" s="233">
        <f t="shared" si="217"/>
        <v>4006</v>
      </c>
      <c r="X177" s="233">
        <f>IF(IFERROR(INDEX(Overrides!$F$292:$L$531,MATCH($A177&amp;$G177,Overrides!$C$292:$C$531,0),1),"")&lt;&gt;"",IFERROR(INDEX(Overrides!$F$292:$L$531,MATCH($A177&amp;$G177,Overrides!$C$292:$C$531,0),1),""),ROUND(P177*Setup!B$74*VLOOKUP($F177,Setup!$A$52:$C$55,3,FALSE()),0))</f>
        <v>0</v>
      </c>
      <c r="Y177" s="233">
        <f>IF(IFERROR(INDEX(Overrides!$F$292:$L$531,MATCH($A177&amp;$G177,Overrides!$C$292:$C$531,0),2),"")&lt;&gt;"",IFERROR(INDEX(Overrides!$F$292:$L$531,MATCH($A177&amp;$G177,Overrides!$C$292:$C$531,0),2),""),ROUND(Q177*Setup!C$74*VLOOKUP($F177,Setup!$A$52:$C$55,3,FALSE()),0))</f>
        <v>0</v>
      </c>
      <c r="Z177" s="233">
        <f>IF(IFERROR(INDEX(Overrides!$F$292:$L$531,MATCH($A177&amp;$G177,Overrides!$C$292:$C$531,0),3),"")&lt;&gt;"",IFERROR(INDEX(Overrides!$F$292:$L$531,MATCH($A177&amp;$G177,Overrides!$C$292:$C$531,0),3),""),ROUND(R177*Setup!D$74*VLOOKUP($F177,Setup!$A$52:$C$55,3,FALSE()),0))</f>
        <v>0</v>
      </c>
      <c r="AA177" s="233">
        <f>IF(IFERROR(INDEX(Overrides!$F$292:$L$531,MATCH($A177&amp;$G177,Overrides!$C$292:$C$531,0),4),"")&lt;&gt;"",IFERROR(INDEX(Overrides!$F$292:$L$531,MATCH($A177&amp;$G177,Overrides!$C$292:$C$531,0),4),""),ROUND(S177*Setup!E$74*VLOOKUP($F177,Setup!$A$52:$C$55,3,FALSE()),0))</f>
        <v>0</v>
      </c>
      <c r="AB177" s="233">
        <f>IF(IFERROR(INDEX(Overrides!$F$292:$L$531,MATCH($A177&amp;$G177,Overrides!$C$292:$C$531,0),5),"")&lt;&gt;"",IFERROR(INDEX(Overrides!$F$292:$L$531,MATCH($A177&amp;$G177,Overrides!$C$292:$C$531,0),5),""),ROUND(T177*Setup!F$74*VLOOKUP($F177,Setup!$A$52:$C$55,3,FALSE()),0))</f>
        <v>0</v>
      </c>
      <c r="AC177" s="233">
        <f>IF(IFERROR(INDEX(Overrides!$F$292:$L$531,MATCH($A177&amp;$G177,Overrides!$C$292:$C$531,0),6),"")&lt;&gt;"",IFERROR(INDEX(Overrides!$F$292:$L$531,MATCH($A177&amp;$G177,Overrides!$C$292:$C$531,0),6),""),ROUND(U177*Setup!G$74*VLOOKUP($F177,Setup!$A$52:$C$55,3,FALSE()),0))</f>
        <v>0</v>
      </c>
      <c r="AD177" s="233">
        <f>IF(IFERROR(INDEX(Overrides!$F$292:$L$531,MATCH($A177&amp;$G177,Overrides!$C$292:$C$531,0),7),"")&lt;&gt;"",IFERROR(INDEX(Overrides!$F$292:$L$531,MATCH($A177&amp;$G177,Overrides!$C$292:$C$531,0),7),""),ROUND(V177*Setup!H$74*VLOOKUP($F177,Setup!$A$52:$C$55,3,FALSE()),0))</f>
        <v>0</v>
      </c>
      <c r="AE177" s="233">
        <f t="shared" si="160"/>
        <v>0</v>
      </c>
      <c r="AF177" s="233">
        <f t="shared" si="161"/>
        <v>68</v>
      </c>
      <c r="AG177" s="233">
        <f t="shared" si="162"/>
        <v>422</v>
      </c>
      <c r="AH177" s="233">
        <f t="shared" si="163"/>
        <v>70</v>
      </c>
      <c r="AI177" s="233">
        <f t="shared" si="164"/>
        <v>658</v>
      </c>
      <c r="AJ177" s="233">
        <f t="shared" si="165"/>
        <v>1120</v>
      </c>
      <c r="AK177" s="233">
        <f t="shared" si="166"/>
        <v>746</v>
      </c>
      <c r="AL177" s="233">
        <f t="shared" si="167"/>
        <v>922</v>
      </c>
      <c r="AM177" s="233">
        <f t="shared" si="168"/>
        <v>3084</v>
      </c>
      <c r="AN177" s="234">
        <f t="shared" si="218"/>
        <v>0</v>
      </c>
      <c r="AO177" s="234">
        <f t="shared" si="219"/>
        <v>0</v>
      </c>
      <c r="AP177" s="234">
        <f t="shared" si="220"/>
        <v>0</v>
      </c>
      <c r="AQ177" s="234">
        <f t="shared" si="221"/>
        <v>0</v>
      </c>
      <c r="AR177" s="234">
        <f t="shared" si="222"/>
        <v>0</v>
      </c>
      <c r="AS177" s="234">
        <f t="shared" si="223"/>
        <v>0</v>
      </c>
      <c r="AT177" s="234">
        <f t="shared" si="224"/>
        <v>0</v>
      </c>
      <c r="AU177" s="234">
        <f t="shared" si="169"/>
        <v>0</v>
      </c>
      <c r="AV177" s="167" t="str">
        <f>Setup!I20</f>
        <v>Yes</v>
      </c>
      <c r="AW177" s="167" t="str">
        <f>Setup!J20</f>
        <v>Yes</v>
      </c>
    </row>
    <row r="178" spans="1:49" ht="15" customHeight="1" x14ac:dyDescent="0.3">
      <c r="A178" s="167">
        <f>Setup!A20</f>
        <v>18</v>
      </c>
      <c r="B178" s="230">
        <f>Setup!B20</f>
        <v>46309</v>
      </c>
      <c r="C178" s="167" t="str">
        <f>Setup!C20</f>
        <v>Wednesday</v>
      </c>
      <c r="D178" s="167" t="str">
        <f>Setup!D20</f>
        <v>Spokane Velocity FC</v>
      </c>
      <c r="E178" s="231">
        <f>Setup!E20</f>
        <v>0.79166666666666696</v>
      </c>
      <c r="F178" s="167" t="str">
        <f>Setup!F20</f>
        <v>C</v>
      </c>
      <c r="G178" s="167" t="s">
        <v>119</v>
      </c>
      <c r="H178" s="167" t="str">
        <f>Setup!H20</f>
        <v>Yes</v>
      </c>
      <c r="I178" s="232">
        <f>IF(IFERROR(INDEX(Overrides!$F$49:$L$288,MATCH($A178&amp;$G178,Overrides!$C$49:$C$288,0),1),"")&lt;&gt;"",IFERROR(INDEX(Overrides!$F$49:$L$288,MATCH($A178&amp;$G178,Overrides!$C$49:$C$288,0),1),""),IF(IFERROR(INDEX(Overrides!$D$6:$J$45,MATCH($F178&amp;$G178,Overrides!$C$6:$C$45,0),1),"")&lt;&gt;"",IFERROR(INDEX(Overrides!$D$6:$J$45,MATCH($F178&amp;$G178,Overrides!$C$6:$C$45,0),1),""),MROUND(VLOOKUP("P1+",Setup!$A$30:$B$36,2,FALSE())*VLOOKUP($G178,Setup!$A$40:$B$48,2,FALSE())*VLOOKUP($F178,Setup!$A$52:$B$55,2,FALSE()),0.5)))</f>
        <v>0</v>
      </c>
      <c r="J178" s="232">
        <f>IF(IFERROR(INDEX(Overrides!$F$49:$L$288,MATCH($A178&amp;$G178,Overrides!$C$49:$C$288,0),2),"")&lt;&gt;"",IFERROR(INDEX(Overrides!$F$49:$L$288,MATCH($A178&amp;$G178,Overrides!$C$49:$C$288,0),2),""),IF(IFERROR(INDEX(Overrides!$D$6:$J$45,MATCH($F178&amp;$G178,Overrides!$C$6:$C$45,0),2),"")&lt;&gt;"",IFERROR(INDEX(Overrides!$D$6:$J$45,MATCH($F178&amp;$G178,Overrides!$C$6:$C$45,0),2),""),MROUND(VLOOKUP("P1",Setup!$A$30:$B$36,2,FALSE())*VLOOKUP($G178,Setup!$A$40:$B$48,2,FALSE())*VLOOKUP($F178,Setup!$A$52:$B$55,2,FALSE()),0.5)))</f>
        <v>0</v>
      </c>
      <c r="K178" s="232">
        <f>IF(IFERROR(INDEX(Overrides!$F$49:$L$288,MATCH($A178&amp;$G178,Overrides!$C$49:$C$288,0),3),"")&lt;&gt;"",IFERROR(INDEX(Overrides!$F$49:$L$288,MATCH($A178&amp;$G178,Overrides!$C$49:$C$288,0),3),""),IF(IFERROR(INDEX(Overrides!$D$6:$J$45,MATCH($F178&amp;$G178,Overrides!$C$6:$C$45,0),3),"")&lt;&gt;"",IFERROR(INDEX(Overrides!$D$6:$J$45,MATCH($F178&amp;$G178,Overrides!$C$6:$C$45,0),3),""),MROUND(VLOOKUP("P2+",Setup!$A$30:$B$36,2,FALSE())*VLOOKUP($G178,Setup!$A$40:$B$48,2,FALSE())*VLOOKUP($F178,Setup!$A$52:$B$55,2,FALSE()),0.5)))</f>
        <v>0</v>
      </c>
      <c r="L178" s="232">
        <f>IF(IFERROR(INDEX(Overrides!$F$49:$L$288,MATCH($A178&amp;$G178,Overrides!$C$49:$C$288,0),4),"")&lt;&gt;"",IFERROR(INDEX(Overrides!$F$49:$L$288,MATCH($A178&amp;$G178,Overrides!$C$49:$C$288,0),4),""),IF(IFERROR(INDEX(Overrides!$D$6:$J$45,MATCH($F178&amp;$G178,Overrides!$C$6:$C$45,0),4),"")&lt;&gt;"",IFERROR(INDEX(Overrides!$D$6:$J$45,MATCH($F178&amp;$G178,Overrides!$C$6:$C$45,0),4),""),MROUND(VLOOKUP("P2",Setup!$A$30:$B$36,2,FALSE())*VLOOKUP($G178,Setup!$A$40:$B$48,2,FALSE())*VLOOKUP($F178,Setup!$A$52:$B$55,2,FALSE()),0.5)))</f>
        <v>0</v>
      </c>
      <c r="M178" s="232">
        <f>IF(IFERROR(INDEX(Overrides!$F$49:$L$288,MATCH($A178&amp;$G178,Overrides!$C$49:$C$288,0),5),"")&lt;&gt;"",IFERROR(INDEX(Overrides!$F$49:$L$288,MATCH($A178&amp;$G178,Overrides!$C$49:$C$288,0),5),""),IF(IFERROR(INDEX(Overrides!$D$6:$J$45,MATCH($F178&amp;$G178,Overrides!$C$6:$C$45,0),5),"")&lt;&gt;"",IFERROR(INDEX(Overrides!$D$6:$J$45,MATCH($F178&amp;$G178,Overrides!$C$6:$C$45,0),5),""),MROUND(VLOOKUP("P3",Setup!$A$30:$B$36,2,FALSE())*VLOOKUP($G178,Setup!$A$40:$B$48,2,FALSE())*VLOOKUP($F178,Setup!$A$52:$B$55,2,FALSE()),0.5)))</f>
        <v>0</v>
      </c>
      <c r="N178" s="232">
        <f>IF(IFERROR(INDEX(Overrides!$F$49:$L$288,MATCH($A178&amp;$G178,Overrides!$C$49:$C$288,0),6),"")&lt;&gt;"",IFERROR(INDEX(Overrides!$F$49:$L$288,MATCH($A178&amp;$G178,Overrides!$C$49:$C$288,0),6),""),IF(IFERROR(INDEX(Overrides!$D$6:$J$45,MATCH($F178&amp;$G178,Overrides!$C$6:$C$45,0),6),"")&lt;&gt;"",IFERROR(INDEX(Overrides!$D$6:$J$45,MATCH($F178&amp;$G178,Overrides!$C$6:$C$45,0),6),""),MROUND(VLOOKUP("P4",Setup!$A$30:$B$36,2,FALSE())*VLOOKUP($G178,Setup!$A$40:$B$48,2,FALSE())*VLOOKUP($F178,Setup!$A$52:$B$55,2,FALSE()),0.5)))</f>
        <v>0</v>
      </c>
      <c r="O178" s="232">
        <f>IF(IFERROR(INDEX(Overrides!$F$49:$L$288,MATCH($A178&amp;$G178,Overrides!$C$49:$C$288,0),7),"")&lt;&gt;"",IFERROR(INDEX(Overrides!$F$49:$L$288,MATCH($A178&amp;$G178,Overrides!$C$49:$C$288,0),7),""),IF(IFERROR(INDEX(Overrides!$D$6:$J$45,MATCH($F178&amp;$G178,Overrides!$C$6:$C$45,0),7),"")&lt;&gt;"",IFERROR(INDEX(Overrides!$D$6:$J$45,MATCH($F178&amp;$G178,Overrides!$C$6:$C$45,0),7),""),MROUND(VLOOKUP("P5",Setup!$A$30:$B$36,2,FALSE())*VLOOKUP($G178,Setup!$A$40:$B$48,2,FALSE())*VLOOKUP($F178,Setup!$A$52:$B$55,2,FALSE()),0.5)))</f>
        <v>0</v>
      </c>
      <c r="P178" s="233">
        <f>SUMIFS(Inventory!$F$2:$F$38,Inventory!$I$2:$I$38,"P1+",Inventory!$E$2:$E$38,"&lt;&gt;West")+IF(UPPER($H178)="YES",SUMIFS(Inventory!$F$2:$F$38,Inventory!$I$2:$I$38,"P1+",Inventory!$E$2:$E$38,"West"),0)</f>
        <v>68</v>
      </c>
      <c r="Q178" s="233">
        <f>SUMIFS(Inventory!$F$2:$F$38,Inventory!$I$2:$I$38,"P1",Inventory!$E$2:$E$38,"&lt;&gt;West")+IF(UPPER($H178)="YES",SUMIFS(Inventory!$F$2:$F$38,Inventory!$I$2:$I$38,"P1",Inventory!$E$2:$E$38,"West"),0)</f>
        <v>422</v>
      </c>
      <c r="R178" s="233">
        <f>SUMIFS(Inventory!$F$2:$F$38,Inventory!$I$2:$I$38,"P2+",Inventory!$E$2:$E$38,"&lt;&gt;West")+IF(UPPER($H178)="YES",SUMIFS(Inventory!$F$2:$F$38,Inventory!$I$2:$I$38,"P2+",Inventory!$E$2:$E$38,"West"),0)</f>
        <v>70</v>
      </c>
      <c r="S178" s="233">
        <f>SUMIFS(Inventory!$F$2:$F$38,Inventory!$I$2:$I$38,"P2",Inventory!$E$2:$E$38,"&lt;&gt;West")+IF(UPPER($H178)="YES",SUMIFS(Inventory!$F$2:$F$38,Inventory!$I$2:$I$38,"P2",Inventory!$E$2:$E$38,"West"),0)</f>
        <v>658</v>
      </c>
      <c r="T178" s="233">
        <f>SUMIFS(Inventory!$F$2:$F$38,Inventory!$I$2:$I$38,"P3",Inventory!$E$2:$E$38,"&lt;&gt;West")+IF(UPPER($H178)="YES",SUMIFS(Inventory!$F$2:$F$38,Inventory!$I$2:$I$38,"P3",Inventory!$E$2:$E$38,"West"),0)</f>
        <v>1120</v>
      </c>
      <c r="U178" s="233">
        <f>SUMIFS(Inventory!$F$2:$F$38,Inventory!$I$2:$I$38,"P4",Inventory!$E$2:$E$38,"&lt;&gt;West")+IF(UPPER($H178)="YES",SUMIFS(Inventory!$F$2:$F$38,Inventory!$I$2:$I$38,"P4",Inventory!$E$2:$E$38,"West"),0)</f>
        <v>746</v>
      </c>
      <c r="V178" s="233">
        <f>SUMIFS(Inventory!$F$2:$F$38,Inventory!$I$2:$I$38,"P5",Inventory!$E$2:$E$38,"&lt;&gt;West")+IF(UPPER($H178)="YES",SUMIFS(Inventory!$F$2:$F$38,Inventory!$I$2:$I$38,"P5",Inventory!$E$2:$E$38,"West"),0)</f>
        <v>922</v>
      </c>
      <c r="W178" s="233">
        <f t="shared" si="217"/>
        <v>4006</v>
      </c>
      <c r="X178" s="233">
        <f>IF(IFERROR(INDEX(Overrides!$F$292:$L$531,MATCH($A178&amp;$G178,Overrides!$C$292:$C$531,0),1),"")&lt;&gt;"",IFERROR(INDEX(Overrides!$F$292:$L$531,MATCH($A178&amp;$G178,Overrides!$C$292:$C$531,0),1),""),ROUND(P178*Setup!B$75*VLOOKUP($F178,Setup!$A$52:$C$55,3,FALSE()),0))</f>
        <v>0</v>
      </c>
      <c r="Y178" s="233">
        <f>IF(IFERROR(INDEX(Overrides!$F$292:$L$531,MATCH($A178&amp;$G178,Overrides!$C$292:$C$531,0),2),"")&lt;&gt;"",IFERROR(INDEX(Overrides!$F$292:$L$531,MATCH($A178&amp;$G178,Overrides!$C$292:$C$531,0),2),""),ROUND(Q178*Setup!C$75*VLOOKUP($F178,Setup!$A$52:$C$55,3,FALSE()),0))</f>
        <v>0</v>
      </c>
      <c r="Z178" s="233">
        <f>IF(IFERROR(INDEX(Overrides!$F$292:$L$531,MATCH($A178&amp;$G178,Overrides!$C$292:$C$531,0),3),"")&lt;&gt;"",IFERROR(INDEX(Overrides!$F$292:$L$531,MATCH($A178&amp;$G178,Overrides!$C$292:$C$531,0),3),""),ROUND(R178*Setup!D$75*VLOOKUP($F178,Setup!$A$52:$C$55,3,FALSE()),0))</f>
        <v>0</v>
      </c>
      <c r="AA178" s="233">
        <f>IF(IFERROR(INDEX(Overrides!$F$292:$L$531,MATCH($A178&amp;$G178,Overrides!$C$292:$C$531,0),4),"")&lt;&gt;"",IFERROR(INDEX(Overrides!$F$292:$L$531,MATCH($A178&amp;$G178,Overrides!$C$292:$C$531,0),4),""),ROUND(S178*Setup!E$75*VLOOKUP($F178,Setup!$A$52:$C$55,3,FALSE()),0))</f>
        <v>0</v>
      </c>
      <c r="AB178" s="233">
        <f>IF(IFERROR(INDEX(Overrides!$F$292:$L$531,MATCH($A178&amp;$G178,Overrides!$C$292:$C$531,0),5),"")&lt;&gt;"",IFERROR(INDEX(Overrides!$F$292:$L$531,MATCH($A178&amp;$G178,Overrides!$C$292:$C$531,0),5),""),ROUND(T178*Setup!F$75*VLOOKUP($F178,Setup!$A$52:$C$55,3,FALSE()),0))</f>
        <v>0</v>
      </c>
      <c r="AC178" s="233">
        <f>IF(IFERROR(INDEX(Overrides!$F$292:$L$531,MATCH($A178&amp;$G178,Overrides!$C$292:$C$531,0),6),"")&lt;&gt;"",IFERROR(INDEX(Overrides!$F$292:$L$531,MATCH($A178&amp;$G178,Overrides!$C$292:$C$531,0),6),""),ROUND(U178*Setup!G$75*VLOOKUP($F178,Setup!$A$52:$C$55,3,FALSE()),0))</f>
        <v>0</v>
      </c>
      <c r="AD178" s="233">
        <f>IF(IFERROR(INDEX(Overrides!$F$292:$L$531,MATCH($A178&amp;$G178,Overrides!$C$292:$C$531,0),7),"")&lt;&gt;"",IFERROR(INDEX(Overrides!$F$292:$L$531,MATCH($A178&amp;$G178,Overrides!$C$292:$C$531,0),7),""),ROUND(V178*Setup!H$75*VLOOKUP($F178,Setup!$A$52:$C$55,3,FALSE()),0))</f>
        <v>0</v>
      </c>
      <c r="AE178" s="233">
        <f t="shared" si="160"/>
        <v>0</v>
      </c>
      <c r="AF178" s="233">
        <f t="shared" si="161"/>
        <v>68</v>
      </c>
      <c r="AG178" s="233">
        <f t="shared" si="162"/>
        <v>422</v>
      </c>
      <c r="AH178" s="233">
        <f t="shared" si="163"/>
        <v>70</v>
      </c>
      <c r="AI178" s="233">
        <f t="shared" si="164"/>
        <v>658</v>
      </c>
      <c r="AJ178" s="233">
        <f t="shared" si="165"/>
        <v>1120</v>
      </c>
      <c r="AK178" s="233">
        <f t="shared" si="166"/>
        <v>746</v>
      </c>
      <c r="AL178" s="233">
        <f t="shared" si="167"/>
        <v>922</v>
      </c>
      <c r="AM178" s="233">
        <f t="shared" si="168"/>
        <v>3084</v>
      </c>
      <c r="AN178" s="234">
        <f t="shared" si="218"/>
        <v>0</v>
      </c>
      <c r="AO178" s="234">
        <f t="shared" si="219"/>
        <v>0</v>
      </c>
      <c r="AP178" s="234">
        <f t="shared" si="220"/>
        <v>0</v>
      </c>
      <c r="AQ178" s="234">
        <f t="shared" si="221"/>
        <v>0</v>
      </c>
      <c r="AR178" s="234">
        <f t="shared" si="222"/>
        <v>0</v>
      </c>
      <c r="AS178" s="234">
        <f t="shared" si="223"/>
        <v>0</v>
      </c>
      <c r="AT178" s="234">
        <f t="shared" si="224"/>
        <v>0</v>
      </c>
      <c r="AU178" s="234">
        <f t="shared" si="169"/>
        <v>0</v>
      </c>
      <c r="AV178" s="167" t="str">
        <f>Setup!I20</f>
        <v>Yes</v>
      </c>
      <c r="AW178" s="167" t="str">
        <f>Setup!J20</f>
        <v>Yes</v>
      </c>
    </row>
    <row r="179" spans="1:49" ht="15" customHeight="1" x14ac:dyDescent="0.3">
      <c r="A179" s="167">
        <f>Setup!A20</f>
        <v>18</v>
      </c>
      <c r="B179" s="230">
        <f>Setup!B20</f>
        <v>46309</v>
      </c>
      <c r="C179" s="167" t="str">
        <f>Setup!C20</f>
        <v>Wednesday</v>
      </c>
      <c r="D179" s="167" t="str">
        <f>Setup!D20</f>
        <v>Spokane Velocity FC</v>
      </c>
      <c r="E179" s="231">
        <f>Setup!E20</f>
        <v>0.79166666666666696</v>
      </c>
      <c r="F179" s="167" t="str">
        <f>Setup!F20</f>
        <v>C</v>
      </c>
      <c r="G179" s="167" t="s">
        <v>121</v>
      </c>
      <c r="H179" s="167" t="str">
        <f>Setup!H20</f>
        <v>Yes</v>
      </c>
      <c r="I179" s="232">
        <f>IF(IFERROR(INDEX(Overrides!$F$49:$L$288,MATCH($A179&amp;$G179,Overrides!$C$49:$C$288,0),1),"")&lt;&gt;"",IFERROR(INDEX(Overrides!$F$49:$L$288,MATCH($A179&amp;$G179,Overrides!$C$49:$C$288,0),1),""),IF(IFERROR(INDEX(Overrides!$D$6:$J$45,MATCH($F179&amp;$G179,Overrides!$C$6:$C$45,0),1),"")&lt;&gt;"",IFERROR(INDEX(Overrides!$D$6:$J$45,MATCH($F179&amp;$G179,Overrides!$C$6:$C$45,0),1),""),MROUND(VLOOKUP("P1+",Setup!$A$30:$B$36,2,FALSE())*VLOOKUP($G179,Setup!$A$40:$B$48,2,FALSE())*VLOOKUP($F179,Setup!$A$52:$B$55,2,FALSE()),0.5)))</f>
        <v>0</v>
      </c>
      <c r="J179" s="232">
        <f>IF(IFERROR(INDEX(Overrides!$F$49:$L$288,MATCH($A179&amp;$G179,Overrides!$C$49:$C$288,0),2),"")&lt;&gt;"",IFERROR(INDEX(Overrides!$F$49:$L$288,MATCH($A179&amp;$G179,Overrides!$C$49:$C$288,0),2),""),IF(IFERROR(INDEX(Overrides!$D$6:$J$45,MATCH($F179&amp;$G179,Overrides!$C$6:$C$45,0),2),"")&lt;&gt;"",IFERROR(INDEX(Overrides!$D$6:$J$45,MATCH($F179&amp;$G179,Overrides!$C$6:$C$45,0),2),""),MROUND(VLOOKUP("P1",Setup!$A$30:$B$36,2,FALSE())*VLOOKUP($G179,Setup!$A$40:$B$48,2,FALSE())*VLOOKUP($F179,Setup!$A$52:$B$55,2,FALSE()),0.5)))</f>
        <v>0</v>
      </c>
      <c r="K179" s="232">
        <f>IF(IFERROR(INDEX(Overrides!$F$49:$L$288,MATCH($A179&amp;$G179,Overrides!$C$49:$C$288,0),3),"")&lt;&gt;"",IFERROR(INDEX(Overrides!$F$49:$L$288,MATCH($A179&amp;$G179,Overrides!$C$49:$C$288,0),3),""),IF(IFERROR(INDEX(Overrides!$D$6:$J$45,MATCH($F179&amp;$G179,Overrides!$C$6:$C$45,0),3),"")&lt;&gt;"",IFERROR(INDEX(Overrides!$D$6:$J$45,MATCH($F179&amp;$G179,Overrides!$C$6:$C$45,0),3),""),MROUND(VLOOKUP("P2+",Setup!$A$30:$B$36,2,FALSE())*VLOOKUP($G179,Setup!$A$40:$B$48,2,FALSE())*VLOOKUP($F179,Setup!$A$52:$B$55,2,FALSE()),0.5)))</f>
        <v>0</v>
      </c>
      <c r="L179" s="232">
        <f>IF(IFERROR(INDEX(Overrides!$F$49:$L$288,MATCH($A179&amp;$G179,Overrides!$C$49:$C$288,0),4),"")&lt;&gt;"",IFERROR(INDEX(Overrides!$F$49:$L$288,MATCH($A179&amp;$G179,Overrides!$C$49:$C$288,0),4),""),IF(IFERROR(INDEX(Overrides!$D$6:$J$45,MATCH($F179&amp;$G179,Overrides!$C$6:$C$45,0),4),"")&lt;&gt;"",IFERROR(INDEX(Overrides!$D$6:$J$45,MATCH($F179&amp;$G179,Overrides!$C$6:$C$45,0),4),""),MROUND(VLOOKUP("P2",Setup!$A$30:$B$36,2,FALSE())*VLOOKUP($G179,Setup!$A$40:$B$48,2,FALSE())*VLOOKUP($F179,Setup!$A$52:$B$55,2,FALSE()),0.5)))</f>
        <v>0</v>
      </c>
      <c r="M179" s="232">
        <f>IF(IFERROR(INDEX(Overrides!$F$49:$L$288,MATCH($A179&amp;$G179,Overrides!$C$49:$C$288,0),5),"")&lt;&gt;"",IFERROR(INDEX(Overrides!$F$49:$L$288,MATCH($A179&amp;$G179,Overrides!$C$49:$C$288,0),5),""),IF(IFERROR(INDEX(Overrides!$D$6:$J$45,MATCH($F179&amp;$G179,Overrides!$C$6:$C$45,0),5),"")&lt;&gt;"",IFERROR(INDEX(Overrides!$D$6:$J$45,MATCH($F179&amp;$G179,Overrides!$C$6:$C$45,0),5),""),MROUND(VLOOKUP("P3",Setup!$A$30:$B$36,2,FALSE())*VLOOKUP($G179,Setup!$A$40:$B$48,2,FALSE())*VLOOKUP($F179,Setup!$A$52:$B$55,2,FALSE()),0.5)))</f>
        <v>0</v>
      </c>
      <c r="N179" s="232">
        <f>IF(IFERROR(INDEX(Overrides!$F$49:$L$288,MATCH($A179&amp;$G179,Overrides!$C$49:$C$288,0),6),"")&lt;&gt;"",IFERROR(INDEX(Overrides!$F$49:$L$288,MATCH($A179&amp;$G179,Overrides!$C$49:$C$288,0),6),""),IF(IFERROR(INDEX(Overrides!$D$6:$J$45,MATCH($F179&amp;$G179,Overrides!$C$6:$C$45,0),6),"")&lt;&gt;"",IFERROR(INDEX(Overrides!$D$6:$J$45,MATCH($F179&amp;$G179,Overrides!$C$6:$C$45,0),6),""),MROUND(VLOOKUP("P4",Setup!$A$30:$B$36,2,FALSE())*VLOOKUP($G179,Setup!$A$40:$B$48,2,FALSE())*VLOOKUP($F179,Setup!$A$52:$B$55,2,FALSE()),0.5)))</f>
        <v>0</v>
      </c>
      <c r="O179" s="232">
        <f>IF(IFERROR(INDEX(Overrides!$F$49:$L$288,MATCH($A179&amp;$G179,Overrides!$C$49:$C$288,0),7),"")&lt;&gt;"",IFERROR(INDEX(Overrides!$F$49:$L$288,MATCH($A179&amp;$G179,Overrides!$C$49:$C$288,0),7),""),IF(IFERROR(INDEX(Overrides!$D$6:$J$45,MATCH($F179&amp;$G179,Overrides!$C$6:$C$45,0),7),"")&lt;&gt;"",IFERROR(INDEX(Overrides!$D$6:$J$45,MATCH($F179&amp;$G179,Overrides!$C$6:$C$45,0),7),""),MROUND(VLOOKUP("P5",Setup!$A$30:$B$36,2,FALSE())*VLOOKUP($G179,Setup!$A$40:$B$48,2,FALSE())*VLOOKUP($F179,Setup!$A$52:$B$55,2,FALSE()),0.5)))</f>
        <v>0</v>
      </c>
      <c r="P179" s="233">
        <f>SUMIFS(Inventory!$F$2:$F$38,Inventory!$I$2:$I$38,"P1+",Inventory!$E$2:$E$38,"&lt;&gt;West")+IF(UPPER($H179)="YES",SUMIFS(Inventory!$F$2:$F$38,Inventory!$I$2:$I$38,"P1+",Inventory!$E$2:$E$38,"West"),0)</f>
        <v>68</v>
      </c>
      <c r="Q179" s="233">
        <f>SUMIFS(Inventory!$F$2:$F$38,Inventory!$I$2:$I$38,"P1",Inventory!$E$2:$E$38,"&lt;&gt;West")+IF(UPPER($H179)="YES",SUMIFS(Inventory!$F$2:$F$38,Inventory!$I$2:$I$38,"P1",Inventory!$E$2:$E$38,"West"),0)</f>
        <v>422</v>
      </c>
      <c r="R179" s="233">
        <f>SUMIFS(Inventory!$F$2:$F$38,Inventory!$I$2:$I$38,"P2+",Inventory!$E$2:$E$38,"&lt;&gt;West")+IF(UPPER($H179)="YES",SUMIFS(Inventory!$F$2:$F$38,Inventory!$I$2:$I$38,"P2+",Inventory!$E$2:$E$38,"West"),0)</f>
        <v>70</v>
      </c>
      <c r="S179" s="233">
        <f>SUMIFS(Inventory!$F$2:$F$38,Inventory!$I$2:$I$38,"P2",Inventory!$E$2:$E$38,"&lt;&gt;West")+IF(UPPER($H179)="YES",SUMIFS(Inventory!$F$2:$F$38,Inventory!$I$2:$I$38,"P2",Inventory!$E$2:$E$38,"West"),0)</f>
        <v>658</v>
      </c>
      <c r="T179" s="233">
        <f>SUMIFS(Inventory!$F$2:$F$38,Inventory!$I$2:$I$38,"P3",Inventory!$E$2:$E$38,"&lt;&gt;West")+IF(UPPER($H179)="YES",SUMIFS(Inventory!$F$2:$F$38,Inventory!$I$2:$I$38,"P3",Inventory!$E$2:$E$38,"West"),0)</f>
        <v>1120</v>
      </c>
      <c r="U179" s="233">
        <f>SUMIFS(Inventory!$F$2:$F$38,Inventory!$I$2:$I$38,"P4",Inventory!$E$2:$E$38,"&lt;&gt;West")+IF(UPPER($H179)="YES",SUMIFS(Inventory!$F$2:$F$38,Inventory!$I$2:$I$38,"P4",Inventory!$E$2:$E$38,"West"),0)</f>
        <v>746</v>
      </c>
      <c r="V179" s="233">
        <f>SUMIFS(Inventory!$F$2:$F$38,Inventory!$I$2:$I$38,"P5",Inventory!$E$2:$E$38,"&lt;&gt;West")+IF(UPPER($H179)="YES",SUMIFS(Inventory!$F$2:$F$38,Inventory!$I$2:$I$38,"P5",Inventory!$E$2:$E$38,"West"),0)</f>
        <v>922</v>
      </c>
      <c r="W179" s="233">
        <f t="shared" si="217"/>
        <v>4006</v>
      </c>
      <c r="X179" s="233">
        <f>IF(IFERROR(INDEX(Overrides!$F$292:$L$531,MATCH($A179&amp;$G179,Overrides!$C$292:$C$531,0),1),"")&lt;&gt;"",IFERROR(INDEX(Overrides!$F$292:$L$531,MATCH($A179&amp;$G179,Overrides!$C$292:$C$531,0),1),""),ROUND(P179*Setup!B$76*VLOOKUP($F179,Setup!$A$52:$C$55,3,FALSE()),0))</f>
        <v>0</v>
      </c>
      <c r="Y179" s="233">
        <f>IF(IFERROR(INDEX(Overrides!$F$292:$L$531,MATCH($A179&amp;$G179,Overrides!$C$292:$C$531,0),2),"")&lt;&gt;"",IFERROR(INDEX(Overrides!$F$292:$L$531,MATCH($A179&amp;$G179,Overrides!$C$292:$C$531,0),2),""),ROUND(Q179*Setup!C$76*VLOOKUP($F179,Setup!$A$52:$C$55,3,FALSE()),0))</f>
        <v>0</v>
      </c>
      <c r="Z179" s="233">
        <f>IF(IFERROR(INDEX(Overrides!$F$292:$L$531,MATCH($A179&amp;$G179,Overrides!$C$292:$C$531,0),3),"")&lt;&gt;"",IFERROR(INDEX(Overrides!$F$292:$L$531,MATCH($A179&amp;$G179,Overrides!$C$292:$C$531,0),3),""),ROUND(R179*Setup!D$76*VLOOKUP($F179,Setup!$A$52:$C$55,3,FALSE()),0))</f>
        <v>0</v>
      </c>
      <c r="AA179" s="233">
        <f>IF(IFERROR(INDEX(Overrides!$F$292:$L$531,MATCH($A179&amp;$G179,Overrides!$C$292:$C$531,0),4),"")&lt;&gt;"",IFERROR(INDEX(Overrides!$F$292:$L$531,MATCH($A179&amp;$G179,Overrides!$C$292:$C$531,0),4),""),ROUND(S179*Setup!E$76*VLOOKUP($F179,Setup!$A$52:$C$55,3,FALSE()),0))</f>
        <v>0</v>
      </c>
      <c r="AB179" s="233">
        <f>IF(IFERROR(INDEX(Overrides!$F$292:$L$531,MATCH($A179&amp;$G179,Overrides!$C$292:$C$531,0),5),"")&lt;&gt;"",IFERROR(INDEX(Overrides!$F$292:$L$531,MATCH($A179&amp;$G179,Overrides!$C$292:$C$531,0),5),""),ROUND(T179*Setup!F$76*VLOOKUP($F179,Setup!$A$52:$C$55,3,FALSE()),0))</f>
        <v>0</v>
      </c>
      <c r="AC179" s="233">
        <f>IF(IFERROR(INDEX(Overrides!$F$292:$L$531,MATCH($A179&amp;$G179,Overrides!$C$292:$C$531,0),6),"")&lt;&gt;"",IFERROR(INDEX(Overrides!$F$292:$L$531,MATCH($A179&amp;$G179,Overrides!$C$292:$C$531,0),6),""),ROUND(U179*Setup!G$76*VLOOKUP($F179,Setup!$A$52:$C$55,3,FALSE()),0))</f>
        <v>0</v>
      </c>
      <c r="AD179" s="233">
        <f>IF(IFERROR(INDEX(Overrides!$F$292:$L$531,MATCH($A179&amp;$G179,Overrides!$C$292:$C$531,0),7),"")&lt;&gt;"",IFERROR(INDEX(Overrides!$F$292:$L$531,MATCH($A179&amp;$G179,Overrides!$C$292:$C$531,0),7),""),ROUND(V179*Setup!H$76*VLOOKUP($F179,Setup!$A$52:$C$55,3,FALSE()),0))</f>
        <v>0</v>
      </c>
      <c r="AE179" s="233">
        <f t="shared" si="160"/>
        <v>0</v>
      </c>
      <c r="AF179" s="233">
        <f t="shared" si="161"/>
        <v>68</v>
      </c>
      <c r="AG179" s="233">
        <f t="shared" si="162"/>
        <v>422</v>
      </c>
      <c r="AH179" s="233">
        <f t="shared" si="163"/>
        <v>70</v>
      </c>
      <c r="AI179" s="233">
        <f t="shared" si="164"/>
        <v>658</v>
      </c>
      <c r="AJ179" s="233">
        <f t="shared" si="165"/>
        <v>1120</v>
      </c>
      <c r="AK179" s="233">
        <f t="shared" si="166"/>
        <v>746</v>
      </c>
      <c r="AL179" s="233">
        <f t="shared" si="167"/>
        <v>922</v>
      </c>
      <c r="AM179" s="233">
        <f t="shared" si="168"/>
        <v>3084</v>
      </c>
      <c r="AN179" s="234">
        <f t="shared" si="218"/>
        <v>0</v>
      </c>
      <c r="AO179" s="234">
        <f t="shared" si="219"/>
        <v>0</v>
      </c>
      <c r="AP179" s="234">
        <f t="shared" si="220"/>
        <v>0</v>
      </c>
      <c r="AQ179" s="234">
        <f t="shared" si="221"/>
        <v>0</v>
      </c>
      <c r="AR179" s="234">
        <f t="shared" si="222"/>
        <v>0</v>
      </c>
      <c r="AS179" s="234">
        <f t="shared" si="223"/>
        <v>0</v>
      </c>
      <c r="AT179" s="234">
        <f t="shared" si="224"/>
        <v>0</v>
      </c>
      <c r="AU179" s="234">
        <f t="shared" si="169"/>
        <v>0</v>
      </c>
      <c r="AV179" s="167" t="str">
        <f>Setup!I20</f>
        <v>Yes</v>
      </c>
      <c r="AW179" s="167" t="str">
        <f>Setup!J20</f>
        <v>Yes</v>
      </c>
    </row>
    <row r="180" spans="1:49" ht="15" customHeight="1" x14ac:dyDescent="0.3">
      <c r="A180" s="167">
        <f>Setup!A20</f>
        <v>18</v>
      </c>
      <c r="B180" s="230">
        <f>Setup!B20</f>
        <v>46309</v>
      </c>
      <c r="C180" s="167" t="str">
        <f>Setup!C20</f>
        <v>Wednesday</v>
      </c>
      <c r="D180" s="167" t="str">
        <f>Setup!D20</f>
        <v>Spokane Velocity FC</v>
      </c>
      <c r="E180" s="231">
        <f>Setup!E20</f>
        <v>0.79166666666666696</v>
      </c>
      <c r="F180" s="167" t="str">
        <f>Setup!F20</f>
        <v>C</v>
      </c>
      <c r="G180" s="167" t="s">
        <v>123</v>
      </c>
      <c r="H180" s="167" t="str">
        <f>Setup!H20</f>
        <v>Yes</v>
      </c>
      <c r="I180" s="232">
        <f>IF(IFERROR(INDEX(Overrides!$F$49:$L$288,MATCH($A180&amp;$G180,Overrides!$C$49:$C$288,0),1),"")&lt;&gt;"",IFERROR(INDEX(Overrides!$F$49:$L$288,MATCH($A180&amp;$G180,Overrides!$C$49:$C$288,0),1),""),IF(IFERROR(INDEX(Overrides!$D$6:$J$45,MATCH($F180&amp;$G180,Overrides!$C$6:$C$45,0),1),"")&lt;&gt;"",IFERROR(INDEX(Overrides!$D$6:$J$45,MATCH($F180&amp;$G180,Overrides!$C$6:$C$45,0),1),""),MROUND(VLOOKUP("P1+",Setup!$A$30:$B$36,2,FALSE())*VLOOKUP($G180,Setup!$A$40:$B$48,2,FALSE())*VLOOKUP($F180,Setup!$A$52:$B$55,2,FALSE()),0.5)))</f>
        <v>0</v>
      </c>
      <c r="J180" s="232">
        <f>IF(IFERROR(INDEX(Overrides!$F$49:$L$288,MATCH($A180&amp;$G180,Overrides!$C$49:$C$288,0),2),"")&lt;&gt;"",IFERROR(INDEX(Overrides!$F$49:$L$288,MATCH($A180&amp;$G180,Overrides!$C$49:$C$288,0),2),""),IF(IFERROR(INDEX(Overrides!$D$6:$J$45,MATCH($F180&amp;$G180,Overrides!$C$6:$C$45,0),2),"")&lt;&gt;"",IFERROR(INDEX(Overrides!$D$6:$J$45,MATCH($F180&amp;$G180,Overrides!$C$6:$C$45,0),2),""),MROUND(VLOOKUP("P1",Setup!$A$30:$B$36,2,FALSE())*VLOOKUP($G180,Setup!$A$40:$B$48,2,FALSE())*VLOOKUP($F180,Setup!$A$52:$B$55,2,FALSE()),0.5)))</f>
        <v>0</v>
      </c>
      <c r="K180" s="232">
        <f>IF(IFERROR(INDEX(Overrides!$F$49:$L$288,MATCH($A180&amp;$G180,Overrides!$C$49:$C$288,0),3),"")&lt;&gt;"",IFERROR(INDEX(Overrides!$F$49:$L$288,MATCH($A180&amp;$G180,Overrides!$C$49:$C$288,0),3),""),IF(IFERROR(INDEX(Overrides!$D$6:$J$45,MATCH($F180&amp;$G180,Overrides!$C$6:$C$45,0),3),"")&lt;&gt;"",IFERROR(INDEX(Overrides!$D$6:$J$45,MATCH($F180&amp;$G180,Overrides!$C$6:$C$45,0),3),""),MROUND(VLOOKUP("P2+",Setup!$A$30:$B$36,2,FALSE())*VLOOKUP($G180,Setup!$A$40:$B$48,2,FALSE())*VLOOKUP($F180,Setup!$A$52:$B$55,2,FALSE()),0.5)))</f>
        <v>0</v>
      </c>
      <c r="L180" s="232">
        <f>IF(IFERROR(INDEX(Overrides!$F$49:$L$288,MATCH($A180&amp;$G180,Overrides!$C$49:$C$288,0),4),"")&lt;&gt;"",IFERROR(INDEX(Overrides!$F$49:$L$288,MATCH($A180&amp;$G180,Overrides!$C$49:$C$288,0),4),""),IF(IFERROR(INDEX(Overrides!$D$6:$J$45,MATCH($F180&amp;$G180,Overrides!$C$6:$C$45,0),4),"")&lt;&gt;"",IFERROR(INDEX(Overrides!$D$6:$J$45,MATCH($F180&amp;$G180,Overrides!$C$6:$C$45,0),4),""),MROUND(VLOOKUP("P2",Setup!$A$30:$B$36,2,FALSE())*VLOOKUP($G180,Setup!$A$40:$B$48,2,FALSE())*VLOOKUP($F180,Setup!$A$52:$B$55,2,FALSE()),0.5)))</f>
        <v>0</v>
      </c>
      <c r="M180" s="232">
        <f>IF(IFERROR(INDEX(Overrides!$F$49:$L$288,MATCH($A180&amp;$G180,Overrides!$C$49:$C$288,0),5),"")&lt;&gt;"",IFERROR(INDEX(Overrides!$F$49:$L$288,MATCH($A180&amp;$G180,Overrides!$C$49:$C$288,0),5),""),IF(IFERROR(INDEX(Overrides!$D$6:$J$45,MATCH($F180&amp;$G180,Overrides!$C$6:$C$45,0),5),"")&lt;&gt;"",IFERROR(INDEX(Overrides!$D$6:$J$45,MATCH($F180&amp;$G180,Overrides!$C$6:$C$45,0),5),""),MROUND(VLOOKUP("P3",Setup!$A$30:$B$36,2,FALSE())*VLOOKUP($G180,Setup!$A$40:$B$48,2,FALSE())*VLOOKUP($F180,Setup!$A$52:$B$55,2,FALSE()),0.5)))</f>
        <v>0</v>
      </c>
      <c r="N180" s="232">
        <f>IF(IFERROR(INDEX(Overrides!$F$49:$L$288,MATCH($A180&amp;$G180,Overrides!$C$49:$C$288,0),6),"")&lt;&gt;"",IFERROR(INDEX(Overrides!$F$49:$L$288,MATCH($A180&amp;$G180,Overrides!$C$49:$C$288,0),6),""),IF(IFERROR(INDEX(Overrides!$D$6:$J$45,MATCH($F180&amp;$G180,Overrides!$C$6:$C$45,0),6),"")&lt;&gt;"",IFERROR(INDEX(Overrides!$D$6:$J$45,MATCH($F180&amp;$G180,Overrides!$C$6:$C$45,0),6),""),MROUND(VLOOKUP("P4",Setup!$A$30:$B$36,2,FALSE())*VLOOKUP($G180,Setup!$A$40:$B$48,2,FALSE())*VLOOKUP($F180,Setup!$A$52:$B$55,2,FALSE()),0.5)))</f>
        <v>0</v>
      </c>
      <c r="O180" s="232">
        <f>IF(IFERROR(INDEX(Overrides!$F$49:$L$288,MATCH($A180&amp;$G180,Overrides!$C$49:$C$288,0),7),"")&lt;&gt;"",IFERROR(INDEX(Overrides!$F$49:$L$288,MATCH($A180&amp;$G180,Overrides!$C$49:$C$288,0),7),""),IF(IFERROR(INDEX(Overrides!$D$6:$J$45,MATCH($F180&amp;$G180,Overrides!$C$6:$C$45,0),7),"")&lt;&gt;"",IFERROR(INDEX(Overrides!$D$6:$J$45,MATCH($F180&amp;$G180,Overrides!$C$6:$C$45,0),7),""),MROUND(VLOOKUP("P5",Setup!$A$30:$B$36,2,FALSE())*VLOOKUP($G180,Setup!$A$40:$B$48,2,FALSE())*VLOOKUP($F180,Setup!$A$52:$B$55,2,FALSE()),0.5)))</f>
        <v>0</v>
      </c>
      <c r="P180" s="233">
        <f>SUMIFS(Inventory!$F$2:$F$38,Inventory!$I$2:$I$38,"P1+",Inventory!$E$2:$E$38,"&lt;&gt;West")+IF(UPPER($H180)="YES",SUMIFS(Inventory!$F$2:$F$38,Inventory!$I$2:$I$38,"P1+",Inventory!$E$2:$E$38,"West"),0)</f>
        <v>68</v>
      </c>
      <c r="Q180" s="233">
        <f>SUMIFS(Inventory!$F$2:$F$38,Inventory!$I$2:$I$38,"P1",Inventory!$E$2:$E$38,"&lt;&gt;West")+IF(UPPER($H180)="YES",SUMIFS(Inventory!$F$2:$F$38,Inventory!$I$2:$I$38,"P1",Inventory!$E$2:$E$38,"West"),0)</f>
        <v>422</v>
      </c>
      <c r="R180" s="233">
        <f>SUMIFS(Inventory!$F$2:$F$38,Inventory!$I$2:$I$38,"P2+",Inventory!$E$2:$E$38,"&lt;&gt;West")+IF(UPPER($H180)="YES",SUMIFS(Inventory!$F$2:$F$38,Inventory!$I$2:$I$38,"P2+",Inventory!$E$2:$E$38,"West"),0)</f>
        <v>70</v>
      </c>
      <c r="S180" s="233">
        <f>SUMIFS(Inventory!$F$2:$F$38,Inventory!$I$2:$I$38,"P2",Inventory!$E$2:$E$38,"&lt;&gt;West")+IF(UPPER($H180)="YES",SUMIFS(Inventory!$F$2:$F$38,Inventory!$I$2:$I$38,"P2",Inventory!$E$2:$E$38,"West"),0)</f>
        <v>658</v>
      </c>
      <c r="T180" s="233">
        <f>SUMIFS(Inventory!$F$2:$F$38,Inventory!$I$2:$I$38,"P3",Inventory!$E$2:$E$38,"&lt;&gt;West")+IF(UPPER($H180)="YES",SUMIFS(Inventory!$F$2:$F$38,Inventory!$I$2:$I$38,"P3",Inventory!$E$2:$E$38,"West"),0)</f>
        <v>1120</v>
      </c>
      <c r="U180" s="233">
        <f>SUMIFS(Inventory!$F$2:$F$38,Inventory!$I$2:$I$38,"P4",Inventory!$E$2:$E$38,"&lt;&gt;West")+IF(UPPER($H180)="YES",SUMIFS(Inventory!$F$2:$F$38,Inventory!$I$2:$I$38,"P4",Inventory!$E$2:$E$38,"West"),0)</f>
        <v>746</v>
      </c>
      <c r="V180" s="233">
        <f>SUMIFS(Inventory!$F$2:$F$38,Inventory!$I$2:$I$38,"P5",Inventory!$E$2:$E$38,"&lt;&gt;West")+IF(UPPER($H180)="YES",SUMIFS(Inventory!$F$2:$F$38,Inventory!$I$2:$I$38,"P5",Inventory!$E$2:$E$38,"West"),0)</f>
        <v>922</v>
      </c>
      <c r="W180" s="233">
        <f t="shared" si="217"/>
        <v>4006</v>
      </c>
      <c r="X180" s="233">
        <f>IF(IFERROR(INDEX(Overrides!$F$292:$L$531,MATCH($A180&amp;$G180,Overrides!$C$292:$C$531,0),1),"")&lt;&gt;"",IFERROR(INDEX(Overrides!$F$292:$L$531,MATCH($A180&amp;$G180,Overrides!$C$292:$C$531,0),1),""),ROUND(P180*Setup!B$77*VLOOKUP($F180,Setup!$A$52:$C$55,3,FALSE()),0))</f>
        <v>0</v>
      </c>
      <c r="Y180" s="233">
        <f>IF(IFERROR(INDEX(Overrides!$F$292:$L$531,MATCH($A180&amp;$G180,Overrides!$C$292:$C$531,0),2),"")&lt;&gt;"",IFERROR(INDEX(Overrides!$F$292:$L$531,MATCH($A180&amp;$G180,Overrides!$C$292:$C$531,0),2),""),ROUND(Q180*Setup!C$77*VLOOKUP($F180,Setup!$A$52:$C$55,3,FALSE()),0))</f>
        <v>0</v>
      </c>
      <c r="Z180" s="233">
        <f>IF(IFERROR(INDEX(Overrides!$F$292:$L$531,MATCH($A180&amp;$G180,Overrides!$C$292:$C$531,0),3),"")&lt;&gt;"",IFERROR(INDEX(Overrides!$F$292:$L$531,MATCH($A180&amp;$G180,Overrides!$C$292:$C$531,0),3),""),ROUND(R180*Setup!D$77*VLOOKUP($F180,Setup!$A$52:$C$55,3,FALSE()),0))</f>
        <v>0</v>
      </c>
      <c r="AA180" s="233">
        <f>IF(IFERROR(INDEX(Overrides!$F$292:$L$531,MATCH($A180&amp;$G180,Overrides!$C$292:$C$531,0),4),"")&lt;&gt;"",IFERROR(INDEX(Overrides!$F$292:$L$531,MATCH($A180&amp;$G180,Overrides!$C$292:$C$531,0),4),""),ROUND(S180*Setup!E$77*VLOOKUP($F180,Setup!$A$52:$C$55,3,FALSE()),0))</f>
        <v>0</v>
      </c>
      <c r="AB180" s="233">
        <f>IF(IFERROR(INDEX(Overrides!$F$292:$L$531,MATCH($A180&amp;$G180,Overrides!$C$292:$C$531,0),5),"")&lt;&gt;"",IFERROR(INDEX(Overrides!$F$292:$L$531,MATCH($A180&amp;$G180,Overrides!$C$292:$C$531,0),5),""),ROUND(T180*Setup!F$77*VLOOKUP($F180,Setup!$A$52:$C$55,3,FALSE()),0))</f>
        <v>0</v>
      </c>
      <c r="AC180" s="233">
        <f>IF(IFERROR(INDEX(Overrides!$F$292:$L$531,MATCH($A180&amp;$G180,Overrides!$C$292:$C$531,0),6),"")&lt;&gt;"",IFERROR(INDEX(Overrides!$F$292:$L$531,MATCH($A180&amp;$G180,Overrides!$C$292:$C$531,0),6),""),ROUND(U180*Setup!G$77*VLOOKUP($F180,Setup!$A$52:$C$55,3,FALSE()),0))</f>
        <v>0</v>
      </c>
      <c r="AD180" s="233">
        <f>IF(IFERROR(INDEX(Overrides!$F$292:$L$531,MATCH($A180&amp;$G180,Overrides!$C$292:$C$531,0),7),"")&lt;&gt;"",IFERROR(INDEX(Overrides!$F$292:$L$531,MATCH($A180&amp;$G180,Overrides!$C$292:$C$531,0),7),""),ROUND(V180*Setup!H$77*VLOOKUP($F180,Setup!$A$52:$C$55,3,FALSE()),0))</f>
        <v>0</v>
      </c>
      <c r="AE180" s="233">
        <f t="shared" si="160"/>
        <v>0</v>
      </c>
      <c r="AF180" s="233">
        <f t="shared" si="161"/>
        <v>68</v>
      </c>
      <c r="AG180" s="233">
        <f t="shared" si="162"/>
        <v>422</v>
      </c>
      <c r="AH180" s="233">
        <f t="shared" si="163"/>
        <v>70</v>
      </c>
      <c r="AI180" s="233">
        <f t="shared" si="164"/>
        <v>658</v>
      </c>
      <c r="AJ180" s="233">
        <f t="shared" si="165"/>
        <v>1120</v>
      </c>
      <c r="AK180" s="233">
        <f t="shared" si="166"/>
        <v>746</v>
      </c>
      <c r="AL180" s="233">
        <f t="shared" si="167"/>
        <v>922</v>
      </c>
      <c r="AM180" s="233">
        <f t="shared" si="168"/>
        <v>3084</v>
      </c>
      <c r="AN180" s="234">
        <f t="shared" si="218"/>
        <v>0</v>
      </c>
      <c r="AO180" s="234">
        <f t="shared" si="219"/>
        <v>0</v>
      </c>
      <c r="AP180" s="234">
        <f t="shared" si="220"/>
        <v>0</v>
      </c>
      <c r="AQ180" s="234">
        <f t="shared" si="221"/>
        <v>0</v>
      </c>
      <c r="AR180" s="234">
        <f t="shared" si="222"/>
        <v>0</v>
      </c>
      <c r="AS180" s="234">
        <f t="shared" si="223"/>
        <v>0</v>
      </c>
      <c r="AT180" s="234">
        <f t="shared" si="224"/>
        <v>0</v>
      </c>
      <c r="AU180" s="234">
        <f t="shared" si="169"/>
        <v>0</v>
      </c>
      <c r="AV180" s="167" t="str">
        <f>Setup!I20</f>
        <v>Yes</v>
      </c>
      <c r="AW180" s="167" t="str">
        <f>Setup!J20</f>
        <v>Yes</v>
      </c>
    </row>
    <row r="181" spans="1:49" ht="15" customHeight="1" x14ac:dyDescent="0.3">
      <c r="A181" s="167">
        <f>Setup!A20</f>
        <v>18</v>
      </c>
      <c r="B181" s="230">
        <f>Setup!B20</f>
        <v>46309</v>
      </c>
      <c r="C181" s="167" t="str">
        <f>Setup!C20</f>
        <v>Wednesday</v>
      </c>
      <c r="D181" s="167" t="str">
        <f>Setup!D20</f>
        <v>Spokane Velocity FC</v>
      </c>
      <c r="E181" s="231">
        <f>Setup!E20</f>
        <v>0.79166666666666696</v>
      </c>
      <c r="F181" s="167" t="str">
        <f>Setup!F20</f>
        <v>C</v>
      </c>
      <c r="G181" s="167" t="s">
        <v>125</v>
      </c>
      <c r="H181" s="167" t="str">
        <f>Setup!H20</f>
        <v>Yes</v>
      </c>
      <c r="I181" s="232">
        <f>IF(IFERROR(INDEX(Overrides!$F$49:$L$288,MATCH($A181&amp;$G181,Overrides!$C$49:$C$288,0),1),"")&lt;&gt;"",IFERROR(INDEX(Overrides!$F$49:$L$288,MATCH($A181&amp;$G181,Overrides!$C$49:$C$288,0),1),""),IF(IFERROR(INDEX(Overrides!$D$6:$J$45,MATCH($F181&amp;$G181,Overrides!$C$6:$C$45,0),1),"")&lt;&gt;"",IFERROR(INDEX(Overrides!$D$6:$J$45,MATCH($F181&amp;$G181,Overrides!$C$6:$C$45,0),1),""),MROUND(VLOOKUP("P1+",Setup!$A$30:$B$36,2,FALSE())*VLOOKUP($G181,Setup!$A$40:$B$48,2,FALSE())*VLOOKUP($F181,Setup!$A$52:$B$55,2,FALSE()),0.5)))</f>
        <v>0</v>
      </c>
      <c r="J181" s="232">
        <f>IF(IFERROR(INDEX(Overrides!$F$49:$L$288,MATCH($A181&amp;$G181,Overrides!$C$49:$C$288,0),2),"")&lt;&gt;"",IFERROR(INDEX(Overrides!$F$49:$L$288,MATCH($A181&amp;$G181,Overrides!$C$49:$C$288,0),2),""),IF(IFERROR(INDEX(Overrides!$D$6:$J$45,MATCH($F181&amp;$G181,Overrides!$C$6:$C$45,0),2),"")&lt;&gt;"",IFERROR(INDEX(Overrides!$D$6:$J$45,MATCH($F181&amp;$G181,Overrides!$C$6:$C$45,0),2),""),MROUND(VLOOKUP("P1",Setup!$A$30:$B$36,2,FALSE())*VLOOKUP($G181,Setup!$A$40:$B$48,2,FALSE())*VLOOKUP($F181,Setup!$A$52:$B$55,2,FALSE()),0.5)))</f>
        <v>0</v>
      </c>
      <c r="K181" s="232">
        <f>IF(IFERROR(INDEX(Overrides!$F$49:$L$288,MATCH($A181&amp;$G181,Overrides!$C$49:$C$288,0),3),"")&lt;&gt;"",IFERROR(INDEX(Overrides!$F$49:$L$288,MATCH($A181&amp;$G181,Overrides!$C$49:$C$288,0),3),""),IF(IFERROR(INDEX(Overrides!$D$6:$J$45,MATCH($F181&amp;$G181,Overrides!$C$6:$C$45,0),3),"")&lt;&gt;"",IFERROR(INDEX(Overrides!$D$6:$J$45,MATCH($F181&amp;$G181,Overrides!$C$6:$C$45,0),3),""),MROUND(VLOOKUP("P2+",Setup!$A$30:$B$36,2,FALSE())*VLOOKUP($G181,Setup!$A$40:$B$48,2,FALSE())*VLOOKUP($F181,Setup!$A$52:$B$55,2,FALSE()),0.5)))</f>
        <v>0</v>
      </c>
      <c r="L181" s="232">
        <f>IF(IFERROR(INDEX(Overrides!$F$49:$L$288,MATCH($A181&amp;$G181,Overrides!$C$49:$C$288,0),4),"")&lt;&gt;"",IFERROR(INDEX(Overrides!$F$49:$L$288,MATCH($A181&amp;$G181,Overrides!$C$49:$C$288,0),4),""),IF(IFERROR(INDEX(Overrides!$D$6:$J$45,MATCH($F181&amp;$G181,Overrides!$C$6:$C$45,0),4),"")&lt;&gt;"",IFERROR(INDEX(Overrides!$D$6:$J$45,MATCH($F181&amp;$G181,Overrides!$C$6:$C$45,0),4),""),MROUND(VLOOKUP("P2",Setup!$A$30:$B$36,2,FALSE())*VLOOKUP($G181,Setup!$A$40:$B$48,2,FALSE())*VLOOKUP($F181,Setup!$A$52:$B$55,2,FALSE()),0.5)))</f>
        <v>0</v>
      </c>
      <c r="M181" s="232">
        <f>IF(IFERROR(INDEX(Overrides!$F$49:$L$288,MATCH($A181&amp;$G181,Overrides!$C$49:$C$288,0),5),"")&lt;&gt;"",IFERROR(INDEX(Overrides!$F$49:$L$288,MATCH($A181&amp;$G181,Overrides!$C$49:$C$288,0),5),""),IF(IFERROR(INDEX(Overrides!$D$6:$J$45,MATCH($F181&amp;$G181,Overrides!$C$6:$C$45,0),5),"")&lt;&gt;"",IFERROR(INDEX(Overrides!$D$6:$J$45,MATCH($F181&amp;$G181,Overrides!$C$6:$C$45,0),5),""),MROUND(VLOOKUP("P3",Setup!$A$30:$B$36,2,FALSE())*VLOOKUP($G181,Setup!$A$40:$B$48,2,FALSE())*VLOOKUP($F181,Setup!$A$52:$B$55,2,FALSE()),0.5)))</f>
        <v>0</v>
      </c>
      <c r="N181" s="232">
        <f>IF(IFERROR(INDEX(Overrides!$F$49:$L$288,MATCH($A181&amp;$G181,Overrides!$C$49:$C$288,0),6),"")&lt;&gt;"",IFERROR(INDEX(Overrides!$F$49:$L$288,MATCH($A181&amp;$G181,Overrides!$C$49:$C$288,0),6),""),IF(IFERROR(INDEX(Overrides!$D$6:$J$45,MATCH($F181&amp;$G181,Overrides!$C$6:$C$45,0),6),"")&lt;&gt;"",IFERROR(INDEX(Overrides!$D$6:$J$45,MATCH($F181&amp;$G181,Overrides!$C$6:$C$45,0),6),""),MROUND(VLOOKUP("P4",Setup!$A$30:$B$36,2,FALSE())*VLOOKUP($G181,Setup!$A$40:$B$48,2,FALSE())*VLOOKUP($F181,Setup!$A$52:$B$55,2,FALSE()),0.5)))</f>
        <v>0</v>
      </c>
      <c r="O181" s="232">
        <f>IF(IFERROR(INDEX(Overrides!$F$49:$L$288,MATCH($A181&amp;$G181,Overrides!$C$49:$C$288,0),7),"")&lt;&gt;"",IFERROR(INDEX(Overrides!$F$49:$L$288,MATCH($A181&amp;$G181,Overrides!$C$49:$C$288,0),7),""),IF(IFERROR(INDEX(Overrides!$D$6:$J$45,MATCH($F181&amp;$G181,Overrides!$C$6:$C$45,0),7),"")&lt;&gt;"",IFERROR(INDEX(Overrides!$D$6:$J$45,MATCH($F181&amp;$G181,Overrides!$C$6:$C$45,0),7),""),MROUND(VLOOKUP("P5",Setup!$A$30:$B$36,2,FALSE())*VLOOKUP($G181,Setup!$A$40:$B$48,2,FALSE())*VLOOKUP($F181,Setup!$A$52:$B$55,2,FALSE()),0.5)))</f>
        <v>0</v>
      </c>
      <c r="P181" s="233">
        <f>SUMIFS(Inventory!$F$2:$F$38,Inventory!$I$2:$I$38,"P1+",Inventory!$E$2:$E$38,"&lt;&gt;West")+IF(UPPER($H181)="YES",SUMIFS(Inventory!$F$2:$F$38,Inventory!$I$2:$I$38,"P1+",Inventory!$E$2:$E$38,"West"),0)</f>
        <v>68</v>
      </c>
      <c r="Q181" s="233">
        <f>SUMIFS(Inventory!$F$2:$F$38,Inventory!$I$2:$I$38,"P1",Inventory!$E$2:$E$38,"&lt;&gt;West")+IF(UPPER($H181)="YES",SUMIFS(Inventory!$F$2:$F$38,Inventory!$I$2:$I$38,"P1",Inventory!$E$2:$E$38,"West"),0)</f>
        <v>422</v>
      </c>
      <c r="R181" s="233">
        <f>SUMIFS(Inventory!$F$2:$F$38,Inventory!$I$2:$I$38,"P2+",Inventory!$E$2:$E$38,"&lt;&gt;West")+IF(UPPER($H181)="YES",SUMIFS(Inventory!$F$2:$F$38,Inventory!$I$2:$I$38,"P2+",Inventory!$E$2:$E$38,"West"),0)</f>
        <v>70</v>
      </c>
      <c r="S181" s="233">
        <f>SUMIFS(Inventory!$F$2:$F$38,Inventory!$I$2:$I$38,"P2",Inventory!$E$2:$E$38,"&lt;&gt;West")+IF(UPPER($H181)="YES",SUMIFS(Inventory!$F$2:$F$38,Inventory!$I$2:$I$38,"P2",Inventory!$E$2:$E$38,"West"),0)</f>
        <v>658</v>
      </c>
      <c r="T181" s="233">
        <f>SUMIFS(Inventory!$F$2:$F$38,Inventory!$I$2:$I$38,"P3",Inventory!$E$2:$E$38,"&lt;&gt;West")+IF(UPPER($H181)="YES",SUMIFS(Inventory!$F$2:$F$38,Inventory!$I$2:$I$38,"P3",Inventory!$E$2:$E$38,"West"),0)</f>
        <v>1120</v>
      </c>
      <c r="U181" s="233">
        <f>SUMIFS(Inventory!$F$2:$F$38,Inventory!$I$2:$I$38,"P4",Inventory!$E$2:$E$38,"&lt;&gt;West")+IF(UPPER($H181)="YES",SUMIFS(Inventory!$F$2:$F$38,Inventory!$I$2:$I$38,"P4",Inventory!$E$2:$E$38,"West"),0)</f>
        <v>746</v>
      </c>
      <c r="V181" s="233">
        <f>SUMIFS(Inventory!$F$2:$F$38,Inventory!$I$2:$I$38,"P5",Inventory!$E$2:$E$38,"&lt;&gt;West")+IF(UPPER($H181)="YES",SUMIFS(Inventory!$F$2:$F$38,Inventory!$I$2:$I$38,"P5",Inventory!$E$2:$E$38,"West"),0)</f>
        <v>922</v>
      </c>
      <c r="W181" s="233">
        <f t="shared" si="217"/>
        <v>4006</v>
      </c>
      <c r="X181" s="233">
        <f>IF(IFERROR(INDEX(Overrides!$F$292:$L$531,MATCH($A181&amp;$G181,Overrides!$C$292:$C$531,0),1),"")&lt;&gt;"",IFERROR(INDEX(Overrides!$F$292:$L$531,MATCH($A181&amp;$G181,Overrides!$C$292:$C$531,0),1),""),ROUND(P181*Setup!B$78*VLOOKUP($F181,Setup!$A$52:$C$55,3,FALSE()),0))</f>
        <v>0</v>
      </c>
      <c r="Y181" s="233">
        <f>IF(IFERROR(INDEX(Overrides!$F$292:$L$531,MATCH($A181&amp;$G181,Overrides!$C$292:$C$531,0),2),"")&lt;&gt;"",IFERROR(INDEX(Overrides!$F$292:$L$531,MATCH($A181&amp;$G181,Overrides!$C$292:$C$531,0),2),""),ROUND(Q181*Setup!C$78*VLOOKUP($F181,Setup!$A$52:$C$55,3,FALSE()),0))</f>
        <v>0</v>
      </c>
      <c r="Z181" s="233">
        <f>IF(IFERROR(INDEX(Overrides!$F$292:$L$531,MATCH($A181&amp;$G181,Overrides!$C$292:$C$531,0),3),"")&lt;&gt;"",IFERROR(INDEX(Overrides!$F$292:$L$531,MATCH($A181&amp;$G181,Overrides!$C$292:$C$531,0),3),""),ROUND(R181*Setup!D$78*VLOOKUP($F181,Setup!$A$52:$C$55,3,FALSE()),0))</f>
        <v>0</v>
      </c>
      <c r="AA181" s="233">
        <f>IF(IFERROR(INDEX(Overrides!$F$292:$L$531,MATCH($A181&amp;$G181,Overrides!$C$292:$C$531,0),4),"")&lt;&gt;"",IFERROR(INDEX(Overrides!$F$292:$L$531,MATCH($A181&amp;$G181,Overrides!$C$292:$C$531,0),4),""),ROUND(S181*Setup!E$78*VLOOKUP($F181,Setup!$A$52:$C$55,3,FALSE()),0))</f>
        <v>0</v>
      </c>
      <c r="AB181" s="233">
        <f>IF(IFERROR(INDEX(Overrides!$F$292:$L$531,MATCH($A181&amp;$G181,Overrides!$C$292:$C$531,0),5),"")&lt;&gt;"",IFERROR(INDEX(Overrides!$F$292:$L$531,MATCH($A181&amp;$G181,Overrides!$C$292:$C$531,0),5),""),ROUND(T181*Setup!F$78*VLOOKUP($F181,Setup!$A$52:$C$55,3,FALSE()),0))</f>
        <v>0</v>
      </c>
      <c r="AC181" s="233">
        <f>IF(IFERROR(INDEX(Overrides!$F$292:$L$531,MATCH($A181&amp;$G181,Overrides!$C$292:$C$531,0),6),"")&lt;&gt;"",IFERROR(INDEX(Overrides!$F$292:$L$531,MATCH($A181&amp;$G181,Overrides!$C$292:$C$531,0),6),""),ROUND(U181*Setup!G$78*VLOOKUP($F181,Setup!$A$52:$C$55,3,FALSE()),0))</f>
        <v>0</v>
      </c>
      <c r="AD181" s="233">
        <f>IF(IFERROR(INDEX(Overrides!$F$292:$L$531,MATCH($A181&amp;$G181,Overrides!$C$292:$C$531,0),7),"")&lt;&gt;"",IFERROR(INDEX(Overrides!$F$292:$L$531,MATCH($A181&amp;$G181,Overrides!$C$292:$C$531,0),7),""),ROUND(V181*Setup!H$78*VLOOKUP($F181,Setup!$A$52:$C$55,3,FALSE()),0))</f>
        <v>0</v>
      </c>
      <c r="AE181" s="233">
        <f t="shared" si="160"/>
        <v>0</v>
      </c>
      <c r="AF181" s="233">
        <f t="shared" si="161"/>
        <v>68</v>
      </c>
      <c r="AG181" s="233">
        <f t="shared" si="162"/>
        <v>422</v>
      </c>
      <c r="AH181" s="233">
        <f t="shared" si="163"/>
        <v>70</v>
      </c>
      <c r="AI181" s="233">
        <f t="shared" si="164"/>
        <v>658</v>
      </c>
      <c r="AJ181" s="233">
        <f t="shared" si="165"/>
        <v>1120</v>
      </c>
      <c r="AK181" s="233">
        <f t="shared" si="166"/>
        <v>746</v>
      </c>
      <c r="AL181" s="233">
        <f t="shared" si="167"/>
        <v>922</v>
      </c>
      <c r="AM181" s="233">
        <f t="shared" si="168"/>
        <v>3084</v>
      </c>
      <c r="AN181" s="234">
        <f t="shared" si="218"/>
        <v>0</v>
      </c>
      <c r="AO181" s="234">
        <f t="shared" si="219"/>
        <v>0</v>
      </c>
      <c r="AP181" s="234">
        <f t="shared" si="220"/>
        <v>0</v>
      </c>
      <c r="AQ181" s="234">
        <f t="shared" si="221"/>
        <v>0</v>
      </c>
      <c r="AR181" s="234">
        <f t="shared" si="222"/>
        <v>0</v>
      </c>
      <c r="AS181" s="234">
        <f t="shared" si="223"/>
        <v>0</v>
      </c>
      <c r="AT181" s="234">
        <f t="shared" si="224"/>
        <v>0</v>
      </c>
      <c r="AU181" s="234">
        <f t="shared" si="169"/>
        <v>0</v>
      </c>
      <c r="AV181" s="167" t="str">
        <f>Setup!I20</f>
        <v>Yes</v>
      </c>
      <c r="AW181" s="167" t="str">
        <f>Setup!J20</f>
        <v>Yes</v>
      </c>
    </row>
    <row r="182" spans="1:49" ht="15" customHeight="1" x14ac:dyDescent="0.3">
      <c r="A182" s="235">
        <f>Setup!A20</f>
        <v>18</v>
      </c>
      <c r="B182" s="236">
        <f>Setup!B20</f>
        <v>46309</v>
      </c>
      <c r="C182" s="235" t="str">
        <f>Setup!C20</f>
        <v>Wednesday</v>
      </c>
      <c r="D182" s="235" t="str">
        <f>Setup!D20</f>
        <v>Spokane Velocity FC</v>
      </c>
      <c r="E182" s="237">
        <f>Setup!E20</f>
        <v>0.79166666666666696</v>
      </c>
      <c r="F182" s="235" t="str">
        <f>Setup!F20</f>
        <v>C</v>
      </c>
      <c r="G182" s="238" t="s">
        <v>151</v>
      </c>
      <c r="H182" s="235" t="str">
        <f>Setup!H20</f>
        <v>Yes</v>
      </c>
      <c r="I182" s="235" t="s">
        <v>39</v>
      </c>
      <c r="J182" s="235" t="s">
        <v>39</v>
      </c>
      <c r="K182" s="235" t="s">
        <v>39</v>
      </c>
      <c r="L182" s="235" t="s">
        <v>39</v>
      </c>
      <c r="M182" s="235" t="s">
        <v>39</v>
      </c>
      <c r="N182" s="235" t="s">
        <v>39</v>
      </c>
      <c r="O182" s="235" t="s">
        <v>39</v>
      </c>
      <c r="P182" s="239">
        <f t="shared" ref="P182:W182" si="225">P173</f>
        <v>68</v>
      </c>
      <c r="Q182" s="239">
        <f t="shared" si="225"/>
        <v>422</v>
      </c>
      <c r="R182" s="239">
        <f t="shared" si="225"/>
        <v>70</v>
      </c>
      <c r="S182" s="239">
        <f t="shared" si="225"/>
        <v>658</v>
      </c>
      <c r="T182" s="239">
        <f t="shared" si="225"/>
        <v>1120</v>
      </c>
      <c r="U182" s="239">
        <f t="shared" si="225"/>
        <v>746</v>
      </c>
      <c r="V182" s="239">
        <f t="shared" si="225"/>
        <v>922</v>
      </c>
      <c r="W182" s="239">
        <f t="shared" si="225"/>
        <v>4006</v>
      </c>
      <c r="X182" s="239">
        <f t="shared" ref="X182:AD182" si="226">SUM(X173:X181)</f>
        <v>68</v>
      </c>
      <c r="Y182" s="239">
        <f t="shared" si="226"/>
        <v>312</v>
      </c>
      <c r="Z182" s="239">
        <f t="shared" si="226"/>
        <v>70</v>
      </c>
      <c r="AA182" s="239">
        <f t="shared" si="226"/>
        <v>474</v>
      </c>
      <c r="AB182" s="239">
        <f t="shared" si="226"/>
        <v>825</v>
      </c>
      <c r="AC182" s="239">
        <f t="shared" si="226"/>
        <v>524</v>
      </c>
      <c r="AD182" s="239">
        <f t="shared" si="226"/>
        <v>664</v>
      </c>
      <c r="AE182" s="239">
        <f t="shared" si="160"/>
        <v>2937</v>
      </c>
      <c r="AF182" s="239">
        <f t="shared" si="161"/>
        <v>0</v>
      </c>
      <c r="AG182" s="239">
        <f t="shared" si="162"/>
        <v>110</v>
      </c>
      <c r="AH182" s="239">
        <f t="shared" si="163"/>
        <v>0</v>
      </c>
      <c r="AI182" s="239">
        <f t="shared" si="164"/>
        <v>184</v>
      </c>
      <c r="AJ182" s="239">
        <f t="shared" si="165"/>
        <v>295</v>
      </c>
      <c r="AK182" s="239">
        <f t="shared" si="166"/>
        <v>222</v>
      </c>
      <c r="AL182" s="239">
        <f t="shared" si="167"/>
        <v>258</v>
      </c>
      <c r="AM182" s="239">
        <f t="shared" si="168"/>
        <v>3748</v>
      </c>
      <c r="AN182" s="240">
        <f t="shared" ref="AN182:AT182" si="227">SUM(AN173:AN181)</f>
        <v>4420</v>
      </c>
      <c r="AO182" s="240">
        <f t="shared" si="227"/>
        <v>17344.5</v>
      </c>
      <c r="AP182" s="240">
        <f t="shared" si="227"/>
        <v>3430</v>
      </c>
      <c r="AQ182" s="240">
        <f t="shared" si="227"/>
        <v>18357</v>
      </c>
      <c r="AR182" s="240">
        <f t="shared" si="227"/>
        <v>18611</v>
      </c>
      <c r="AS182" s="240">
        <f t="shared" si="227"/>
        <v>7714</v>
      </c>
      <c r="AT182" s="240">
        <f t="shared" si="227"/>
        <v>7698</v>
      </c>
      <c r="AU182" s="240">
        <f t="shared" si="169"/>
        <v>77574.5</v>
      </c>
      <c r="AV182" s="235" t="str">
        <f>Setup!I20</f>
        <v>Yes</v>
      </c>
      <c r="AW182" s="235" t="str">
        <f>Setup!J20</f>
        <v>Yes</v>
      </c>
    </row>
    <row r="183" spans="1:49" ht="15" customHeight="1" x14ac:dyDescent="0.3">
      <c r="A183" s="167">
        <f>Setup!A21</f>
        <v>19</v>
      </c>
      <c r="B183" s="230">
        <f>Setup!B21</f>
        <v>46312</v>
      </c>
      <c r="C183" s="167" t="str">
        <f>Setup!C21</f>
        <v>Saturday</v>
      </c>
      <c r="D183" s="167" t="str">
        <f>Setup!D21</f>
        <v>Charlotte Independence</v>
      </c>
      <c r="E183" s="231">
        <f>Setup!E21</f>
        <v>0.79166666666666696</v>
      </c>
      <c r="F183" s="167" t="str">
        <f>Setup!F21</f>
        <v>A</v>
      </c>
      <c r="G183" s="167" t="s">
        <v>110</v>
      </c>
      <c r="H183" s="167" t="str">
        <f>Setup!H21</f>
        <v>Yes</v>
      </c>
      <c r="I183" s="232">
        <f>IF(IFERROR(INDEX(Overrides!$F$49:$L$288,MATCH($A183&amp;$G183,Overrides!$C$49:$C$288,0),1),"")&lt;&gt;"",IFERROR(INDEX(Overrides!$F$49:$L$288,MATCH($A183&amp;$G183,Overrides!$C$49:$C$288,0),1),""),IF(IFERROR(INDEX(Overrides!$D$6:$J$45,MATCH($F183&amp;$G183,Overrides!$C$6:$C$45,0),1),"")&lt;&gt;"",IFERROR(INDEX(Overrides!$D$6:$J$45,MATCH($F183&amp;$G183,Overrides!$C$6:$C$45,0),1),""),MROUND(VLOOKUP("P1+",Setup!$A$30:$B$36,2,FALSE())*VLOOKUP($G183,Setup!$A$40:$B$48,2,FALSE()),0.5)))</f>
        <v>65</v>
      </c>
      <c r="J183" s="232">
        <f>IF(IFERROR(INDEX(Overrides!$F$49:$L$288,MATCH($A183&amp;$G183,Overrides!$C$49:$C$288,0),2),"")&lt;&gt;"",IFERROR(INDEX(Overrides!$F$49:$L$288,MATCH($A183&amp;$G183,Overrides!$C$49:$C$288,0),2),""),IF(IFERROR(INDEX(Overrides!$D$6:$J$45,MATCH($F183&amp;$G183,Overrides!$C$6:$C$45,0),2),"")&lt;&gt;"",IFERROR(INDEX(Overrides!$D$6:$J$45,MATCH($F183&amp;$G183,Overrides!$C$6:$C$45,0),2),""),MROUND(VLOOKUP("P1",Setup!$A$30:$B$36,2,FALSE())*VLOOKUP($G183,Setup!$A$40:$B$48,2,FALSE()),0.5)))</f>
        <v>55</v>
      </c>
      <c r="K183" s="232">
        <f>IF(IFERROR(INDEX(Overrides!$F$49:$L$288,MATCH($A183&amp;$G183,Overrides!$C$49:$C$288,0),3),"")&lt;&gt;"",IFERROR(INDEX(Overrides!$F$49:$L$288,MATCH($A183&amp;$G183,Overrides!$C$49:$C$288,0),3),""),IF(IFERROR(INDEX(Overrides!$D$6:$J$45,MATCH($F183&amp;$G183,Overrides!$C$6:$C$45,0),3),"")&lt;&gt;"",IFERROR(INDEX(Overrides!$D$6:$J$45,MATCH($F183&amp;$G183,Overrides!$C$6:$C$45,0),3),""),MROUND(VLOOKUP("P2+",Setup!$A$30:$B$36,2,FALSE())*VLOOKUP($G183,Setup!$A$40:$B$48,2,FALSE()),0.5)))</f>
        <v>49</v>
      </c>
      <c r="L183" s="232">
        <f>IF(IFERROR(INDEX(Overrides!$F$49:$L$288,MATCH($A183&amp;$G183,Overrides!$C$49:$C$288,0),4),"")&lt;&gt;"",IFERROR(INDEX(Overrides!$F$49:$L$288,MATCH($A183&amp;$G183,Overrides!$C$49:$C$288,0),4),""),IF(IFERROR(INDEX(Overrides!$D$6:$J$45,MATCH($F183&amp;$G183,Overrides!$C$6:$C$45,0),4),"")&lt;&gt;"",IFERROR(INDEX(Overrides!$D$6:$J$45,MATCH($F183&amp;$G183,Overrides!$C$6:$C$45,0),4),""),MROUND(VLOOKUP("P2",Setup!$A$30:$B$36,2,FALSE())*VLOOKUP($G183,Setup!$A$40:$B$48,2,FALSE()),0.5)))</f>
        <v>39</v>
      </c>
      <c r="M183" s="232">
        <f>IF(IFERROR(INDEX(Overrides!$F$49:$L$288,MATCH($A183&amp;$G183,Overrides!$C$49:$C$288,0),5),"")&lt;&gt;"",IFERROR(INDEX(Overrides!$F$49:$L$288,MATCH($A183&amp;$G183,Overrides!$C$49:$C$288,0),5),""),IF(IFERROR(INDEX(Overrides!$D$6:$J$45,MATCH($F183&amp;$G183,Overrides!$C$6:$C$45,0),5),"")&lt;&gt;"",IFERROR(INDEX(Overrides!$D$6:$J$45,MATCH($F183&amp;$G183,Overrides!$C$6:$C$45,0),5),""),MROUND(VLOOKUP("P3",Setup!$A$30:$B$36,2,FALSE())*VLOOKUP($G183,Setup!$A$40:$B$48,2,FALSE()),0.5)))</f>
        <v>23</v>
      </c>
      <c r="N183" s="232">
        <f>IF(IFERROR(INDEX(Overrides!$F$49:$L$288,MATCH($A183&amp;$G183,Overrides!$C$49:$C$288,0),6),"")&lt;&gt;"",IFERROR(INDEX(Overrides!$F$49:$L$288,MATCH($A183&amp;$G183,Overrides!$C$49:$C$288,0),6),""),IF(IFERROR(INDEX(Overrides!$D$6:$J$45,MATCH($F183&amp;$G183,Overrides!$C$6:$C$45,0),6),"")&lt;&gt;"",IFERROR(INDEX(Overrides!$D$6:$J$45,MATCH($F183&amp;$G183,Overrides!$C$6:$C$45,0),6),""),MROUND(VLOOKUP("P4",Setup!$A$30:$B$36,2,FALSE())*VLOOKUP($G183,Setup!$A$40:$B$48,2,FALSE()),0.5)))</f>
        <v>15</v>
      </c>
      <c r="O183" s="232">
        <f>IF(IFERROR(INDEX(Overrides!$F$49:$L$288,MATCH($A183&amp;$G183,Overrides!$C$49:$C$288,0),7),"")&lt;&gt;"",IFERROR(INDEX(Overrides!$F$49:$L$288,MATCH($A183&amp;$G183,Overrides!$C$49:$C$288,0),7),""),IF(IFERROR(INDEX(Overrides!$D$6:$J$45,MATCH($F183&amp;$G183,Overrides!$C$6:$C$45,0),7),"")&lt;&gt;"",IFERROR(INDEX(Overrides!$D$6:$J$45,MATCH($F183&amp;$G183,Overrides!$C$6:$C$45,0),7),""),MROUND(VLOOKUP("P5",Setup!$A$30:$B$36,2,FALSE())*VLOOKUP($G183,Setup!$A$40:$B$48,2,FALSE()),0.5)))</f>
        <v>12</v>
      </c>
      <c r="P183" s="233">
        <f>SUMIFS(Inventory!$F$2:$F$38,Inventory!$I$2:$I$38,"P1+",Inventory!$E$2:$E$38,"&lt;&gt;West")+IF(UPPER($H183)="YES",SUMIFS(Inventory!$F$2:$F$38,Inventory!$I$2:$I$38,"P1+",Inventory!$E$2:$E$38,"West"),0)</f>
        <v>68</v>
      </c>
      <c r="Q183" s="233">
        <f>SUMIFS(Inventory!$F$2:$F$38,Inventory!$I$2:$I$38,"P1",Inventory!$E$2:$E$38,"&lt;&gt;West")+IF(UPPER($H183)="YES",SUMIFS(Inventory!$F$2:$F$38,Inventory!$I$2:$I$38,"P1",Inventory!$E$2:$E$38,"West"),0)</f>
        <v>422</v>
      </c>
      <c r="R183" s="233">
        <f>SUMIFS(Inventory!$F$2:$F$38,Inventory!$I$2:$I$38,"P2+",Inventory!$E$2:$E$38,"&lt;&gt;West")+IF(UPPER($H183)="YES",SUMIFS(Inventory!$F$2:$F$38,Inventory!$I$2:$I$38,"P2+",Inventory!$E$2:$E$38,"West"),0)</f>
        <v>70</v>
      </c>
      <c r="S183" s="233">
        <f>SUMIFS(Inventory!$F$2:$F$38,Inventory!$I$2:$I$38,"P2",Inventory!$E$2:$E$38,"&lt;&gt;West")+IF(UPPER($H183)="YES",SUMIFS(Inventory!$F$2:$F$38,Inventory!$I$2:$I$38,"P2",Inventory!$E$2:$E$38,"West"),0)</f>
        <v>658</v>
      </c>
      <c r="T183" s="233">
        <f>SUMIFS(Inventory!$F$2:$F$38,Inventory!$I$2:$I$38,"P3",Inventory!$E$2:$E$38,"&lt;&gt;West")+IF(UPPER($H183)="YES",SUMIFS(Inventory!$F$2:$F$38,Inventory!$I$2:$I$38,"P3",Inventory!$E$2:$E$38,"West"),0)</f>
        <v>1120</v>
      </c>
      <c r="U183" s="233">
        <f>SUMIFS(Inventory!$F$2:$F$38,Inventory!$I$2:$I$38,"P4",Inventory!$E$2:$E$38,"&lt;&gt;West")+IF(UPPER($H183)="YES",SUMIFS(Inventory!$F$2:$F$38,Inventory!$I$2:$I$38,"P4",Inventory!$E$2:$E$38,"West"),0)</f>
        <v>746</v>
      </c>
      <c r="V183" s="233">
        <f>SUMIFS(Inventory!$F$2:$F$38,Inventory!$I$2:$I$38,"P5",Inventory!$E$2:$E$38,"&lt;&gt;West")+IF(UPPER($H183)="YES",SUMIFS(Inventory!$F$2:$F$38,Inventory!$I$2:$I$38,"P5",Inventory!$E$2:$E$38,"West"),0)</f>
        <v>922</v>
      </c>
      <c r="W183" s="233">
        <f t="shared" ref="W183:W191" si="228">SUM(P183:V183)</f>
        <v>4006</v>
      </c>
      <c r="X183" s="233">
        <f>IF(IFERROR(INDEX(Overrides!$F$292:$L$531,MATCH($A183&amp;$G183,Overrides!$C$292:$C$531,0),1),"")&lt;&gt;"",IFERROR(INDEX(Overrides!$F$292:$L$531,MATCH($A183&amp;$G183,Overrides!$C$292:$C$531,0),1),""),ROUND(P183*Setup!B$70,0))</f>
        <v>68</v>
      </c>
      <c r="Y183" s="233">
        <f>IF(IFERROR(INDEX(Overrides!$F$292:$L$531,MATCH($A183&amp;$G183,Overrides!$C$292:$C$531,0),2),"")&lt;&gt;"",IFERROR(INDEX(Overrides!$F$292:$L$531,MATCH($A183&amp;$G183,Overrides!$C$292:$C$531,0),2),""),ROUND(Q183*Setup!C$70,0))</f>
        <v>106</v>
      </c>
      <c r="Z183" s="233">
        <f>IF(IFERROR(INDEX(Overrides!$F$292:$L$531,MATCH($A183&amp;$G183,Overrides!$C$292:$C$531,0),3),"")&lt;&gt;"",IFERROR(INDEX(Overrides!$F$292:$L$531,MATCH($A183&amp;$G183,Overrides!$C$292:$C$531,0),3),""),ROUND(R183*Setup!D$70,0))</f>
        <v>70</v>
      </c>
      <c r="AA183" s="233">
        <f>IF(IFERROR(INDEX(Overrides!$F$292:$L$531,MATCH($A183&amp;$G183,Overrides!$C$292:$C$531,0),4),"")&lt;&gt;"",IFERROR(INDEX(Overrides!$F$292:$L$531,MATCH($A183&amp;$G183,Overrides!$C$292:$C$531,0),4),""),ROUND(S183*Setup!E$70,0))</f>
        <v>132</v>
      </c>
      <c r="AB183" s="233">
        <f>IF(IFERROR(INDEX(Overrides!$F$292:$L$531,MATCH($A183&amp;$G183,Overrides!$C$292:$C$531,0),5),"")&lt;&gt;"",IFERROR(INDEX(Overrides!$F$292:$L$531,MATCH($A183&amp;$G183,Overrides!$C$292:$C$531,0),5),""),ROUND(T183*Setup!F$70,0))</f>
        <v>280</v>
      </c>
      <c r="AC183" s="233">
        <f>IF(IFERROR(INDEX(Overrides!$F$292:$L$531,MATCH($A183&amp;$G183,Overrides!$C$292:$C$531,0),6),"")&lt;&gt;"",IFERROR(INDEX(Overrides!$F$292:$L$531,MATCH($A183&amp;$G183,Overrides!$C$292:$C$531,0),6),""),ROUND(U183*Setup!G$70,0))</f>
        <v>112</v>
      </c>
      <c r="AD183" s="233">
        <f>IF(IFERROR(INDEX(Overrides!$F$292:$L$531,MATCH($A183&amp;$G183,Overrides!$C$292:$C$531,0),7),"")&lt;&gt;"",IFERROR(INDEX(Overrides!$F$292:$L$531,MATCH($A183&amp;$G183,Overrides!$C$292:$C$531,0),7),""),ROUND(V183*Setup!H$70,0))</f>
        <v>184</v>
      </c>
      <c r="AE183" s="233">
        <f t="shared" si="160"/>
        <v>952</v>
      </c>
      <c r="AF183" s="233">
        <f t="shared" si="161"/>
        <v>0</v>
      </c>
      <c r="AG183" s="233">
        <f t="shared" si="162"/>
        <v>316</v>
      </c>
      <c r="AH183" s="233">
        <f t="shared" si="163"/>
        <v>0</v>
      </c>
      <c r="AI183" s="233">
        <f t="shared" si="164"/>
        <v>526</v>
      </c>
      <c r="AJ183" s="233">
        <f t="shared" si="165"/>
        <v>840</v>
      </c>
      <c r="AK183" s="233">
        <f t="shared" si="166"/>
        <v>634</v>
      </c>
      <c r="AL183" s="233">
        <f t="shared" si="167"/>
        <v>738</v>
      </c>
      <c r="AM183" s="233">
        <f t="shared" si="168"/>
        <v>3268</v>
      </c>
      <c r="AN183" s="234">
        <f t="shared" ref="AN183:AN191" si="229">I183*X183</f>
        <v>4420</v>
      </c>
      <c r="AO183" s="234">
        <f t="shared" ref="AO183:AO191" si="230">J183*Y183</f>
        <v>5830</v>
      </c>
      <c r="AP183" s="234">
        <f t="shared" ref="AP183:AP191" si="231">K183*Z183</f>
        <v>3430</v>
      </c>
      <c r="AQ183" s="234">
        <f t="shared" ref="AQ183:AQ191" si="232">L183*AA183</f>
        <v>5148</v>
      </c>
      <c r="AR183" s="234">
        <f t="shared" ref="AR183:AR191" si="233">M183*AB183</f>
        <v>6440</v>
      </c>
      <c r="AS183" s="234">
        <f t="shared" ref="AS183:AS191" si="234">N183*AC183</f>
        <v>1680</v>
      </c>
      <c r="AT183" s="234">
        <f t="shared" ref="AT183:AT191" si="235">O183*AD183</f>
        <v>2208</v>
      </c>
      <c r="AU183" s="234">
        <f t="shared" si="169"/>
        <v>29156</v>
      </c>
      <c r="AV183" s="167" t="str">
        <f>Setup!I21</f>
        <v>Yes</v>
      </c>
      <c r="AW183" s="167" t="str">
        <f>Setup!J21</f>
        <v>Yes</v>
      </c>
    </row>
    <row r="184" spans="1:49" ht="15" customHeight="1" x14ac:dyDescent="0.3">
      <c r="A184" s="167">
        <f>Setup!A21</f>
        <v>19</v>
      </c>
      <c r="B184" s="230">
        <f>Setup!B21</f>
        <v>46312</v>
      </c>
      <c r="C184" s="167" t="str">
        <f>Setup!C21</f>
        <v>Saturday</v>
      </c>
      <c r="D184" s="167" t="str">
        <f>Setup!D21</f>
        <v>Charlotte Independence</v>
      </c>
      <c r="E184" s="231">
        <f>Setup!E21</f>
        <v>0.79166666666666696</v>
      </c>
      <c r="F184" s="167" t="str">
        <f>Setup!F21</f>
        <v>A</v>
      </c>
      <c r="G184" s="167" t="s">
        <v>47</v>
      </c>
      <c r="H184" s="167" t="str">
        <f>Setup!H21</f>
        <v>Yes</v>
      </c>
      <c r="I184" s="232">
        <f>IF(IFERROR(INDEX(Overrides!$F$49:$L$288,MATCH($A184&amp;$G184,Overrides!$C$49:$C$288,0),1),"")&lt;&gt;"",IFERROR(INDEX(Overrides!$F$49:$L$288,MATCH($A184&amp;$G184,Overrides!$C$49:$C$288,0),1),""),IF(IFERROR(INDEX(Overrides!$D$6:$J$45,MATCH($F184&amp;$G184,Overrides!$C$6:$C$45,0),1),"")&lt;&gt;"",IFERROR(INDEX(Overrides!$D$6:$J$45,MATCH($F184&amp;$G184,Overrides!$C$6:$C$45,0),1),""),MROUND(VLOOKUP("P1+",Setup!$A$30:$B$36,2,FALSE())*VLOOKUP($G184,Setup!$A$40:$B$48,2,FALSE())*VLOOKUP($F184,Setup!$A$52:$B$55,2,FALSE()),0.5)))</f>
        <v>78.5</v>
      </c>
      <c r="J184" s="232">
        <f>IF(IFERROR(INDEX(Overrides!$F$49:$L$288,MATCH($A184&amp;$G184,Overrides!$C$49:$C$288,0),2),"")&lt;&gt;"",IFERROR(INDEX(Overrides!$F$49:$L$288,MATCH($A184&amp;$G184,Overrides!$C$49:$C$288,0),2),""),IF(IFERROR(INDEX(Overrides!$D$6:$J$45,MATCH($F184&amp;$G184,Overrides!$C$6:$C$45,0),2),"")&lt;&gt;"",IFERROR(INDEX(Overrides!$D$6:$J$45,MATCH($F184&amp;$G184,Overrides!$C$6:$C$45,0),2),""),MROUND(VLOOKUP("P1",Setup!$A$30:$B$36,2,FALSE())*VLOOKUP($G184,Setup!$A$40:$B$48,2,FALSE())*VLOOKUP($F184,Setup!$A$52:$B$55,2,FALSE()),0.5)))</f>
        <v>66.5</v>
      </c>
      <c r="K184" s="232">
        <f>IF(IFERROR(INDEX(Overrides!$F$49:$L$288,MATCH($A184&amp;$G184,Overrides!$C$49:$C$288,0),3),"")&lt;&gt;"",IFERROR(INDEX(Overrides!$F$49:$L$288,MATCH($A184&amp;$G184,Overrides!$C$49:$C$288,0),3),""),IF(IFERROR(INDEX(Overrides!$D$6:$J$45,MATCH($F184&amp;$G184,Overrides!$C$6:$C$45,0),3),"")&lt;&gt;"",IFERROR(INDEX(Overrides!$D$6:$J$45,MATCH($F184&amp;$G184,Overrides!$C$6:$C$45,0),3),""),MROUND(VLOOKUP("P2+",Setup!$A$30:$B$36,2,FALSE())*VLOOKUP($G184,Setup!$A$40:$B$48,2,FALSE())*VLOOKUP($F184,Setup!$A$52:$B$55,2,FALSE()),0.5)))</f>
        <v>59</v>
      </c>
      <c r="L184" s="232">
        <f>IF(IFERROR(INDEX(Overrides!$F$49:$L$288,MATCH($A184&amp;$G184,Overrides!$C$49:$C$288,0),4),"")&lt;&gt;"",IFERROR(INDEX(Overrides!$F$49:$L$288,MATCH($A184&amp;$G184,Overrides!$C$49:$C$288,0),4),""),IF(IFERROR(INDEX(Overrides!$D$6:$J$45,MATCH($F184&amp;$G184,Overrides!$C$6:$C$45,0),4),"")&lt;&gt;"",IFERROR(INDEX(Overrides!$D$6:$J$45,MATCH($F184&amp;$G184,Overrides!$C$6:$C$45,0),4),""),MROUND(VLOOKUP("P2",Setup!$A$30:$B$36,2,FALSE())*VLOOKUP($G184,Setup!$A$40:$B$48,2,FALSE())*VLOOKUP($F184,Setup!$A$52:$B$55,2,FALSE()),0.5)))</f>
        <v>47</v>
      </c>
      <c r="M184" s="232">
        <f>IF(IFERROR(INDEX(Overrides!$F$49:$L$288,MATCH($A184&amp;$G184,Overrides!$C$49:$C$288,0),5),"")&lt;&gt;"",IFERROR(INDEX(Overrides!$F$49:$L$288,MATCH($A184&amp;$G184,Overrides!$C$49:$C$288,0),5),""),IF(IFERROR(INDEX(Overrides!$D$6:$J$45,MATCH($F184&amp;$G184,Overrides!$C$6:$C$45,0),5),"")&lt;&gt;"",IFERROR(INDEX(Overrides!$D$6:$J$45,MATCH($F184&amp;$G184,Overrides!$C$6:$C$45,0),5),""),MROUND(VLOOKUP("P3",Setup!$A$30:$B$36,2,FALSE())*VLOOKUP($G184,Setup!$A$40:$B$48,2,FALSE())*VLOOKUP($F184,Setup!$A$52:$B$55,2,FALSE()),0.5)))</f>
        <v>28</v>
      </c>
      <c r="N184" s="232">
        <f>IF(IFERROR(INDEX(Overrides!$F$49:$L$288,MATCH($A184&amp;$G184,Overrides!$C$49:$C$288,0),6),"")&lt;&gt;"",IFERROR(INDEX(Overrides!$F$49:$L$288,MATCH($A184&amp;$G184,Overrides!$C$49:$C$288,0),6),""),IF(IFERROR(INDEX(Overrides!$D$6:$J$45,MATCH($F184&amp;$G184,Overrides!$C$6:$C$45,0),6),"")&lt;&gt;"",IFERROR(INDEX(Overrides!$D$6:$J$45,MATCH($F184&amp;$G184,Overrides!$C$6:$C$45,0),6),""),MROUND(VLOOKUP("P4",Setup!$A$30:$B$36,2,FALSE())*VLOOKUP($G184,Setup!$A$40:$B$48,2,FALSE())*VLOOKUP($F184,Setup!$A$52:$B$55,2,FALSE()),0.5)))</f>
        <v>18</v>
      </c>
      <c r="O184" s="232">
        <f>IF(IFERROR(INDEX(Overrides!$F$49:$L$288,MATCH($A184&amp;$G184,Overrides!$C$49:$C$288,0),7),"")&lt;&gt;"",IFERROR(INDEX(Overrides!$F$49:$L$288,MATCH($A184&amp;$G184,Overrides!$C$49:$C$288,0),7),""),IF(IFERROR(INDEX(Overrides!$D$6:$J$45,MATCH($F184&amp;$G184,Overrides!$C$6:$C$45,0),7),"")&lt;&gt;"",IFERROR(INDEX(Overrides!$D$6:$J$45,MATCH($F184&amp;$G184,Overrides!$C$6:$C$45,0),7),""),MROUND(VLOOKUP("P5",Setup!$A$30:$B$36,2,FALSE())*VLOOKUP($G184,Setup!$A$40:$B$48,2,FALSE())*VLOOKUP($F184,Setup!$A$52:$B$55,2,FALSE()),0.5)))</f>
        <v>14.5</v>
      </c>
      <c r="P184" s="233">
        <f>SUMIFS(Inventory!$F$2:$F$38,Inventory!$I$2:$I$38,"P1+",Inventory!$E$2:$E$38,"&lt;&gt;West")+IF(UPPER($H184)="YES",SUMIFS(Inventory!$F$2:$F$38,Inventory!$I$2:$I$38,"P1+",Inventory!$E$2:$E$38,"West"),0)</f>
        <v>68</v>
      </c>
      <c r="Q184" s="233">
        <f>SUMIFS(Inventory!$F$2:$F$38,Inventory!$I$2:$I$38,"P1",Inventory!$E$2:$E$38,"&lt;&gt;West")+IF(UPPER($H184)="YES",SUMIFS(Inventory!$F$2:$F$38,Inventory!$I$2:$I$38,"P1",Inventory!$E$2:$E$38,"West"),0)</f>
        <v>422</v>
      </c>
      <c r="R184" s="233">
        <f>SUMIFS(Inventory!$F$2:$F$38,Inventory!$I$2:$I$38,"P2+",Inventory!$E$2:$E$38,"&lt;&gt;West")+IF(UPPER($H184)="YES",SUMIFS(Inventory!$F$2:$F$38,Inventory!$I$2:$I$38,"P2+",Inventory!$E$2:$E$38,"West"),0)</f>
        <v>70</v>
      </c>
      <c r="S184" s="233">
        <f>SUMIFS(Inventory!$F$2:$F$38,Inventory!$I$2:$I$38,"P2",Inventory!$E$2:$E$38,"&lt;&gt;West")+IF(UPPER($H184)="YES",SUMIFS(Inventory!$F$2:$F$38,Inventory!$I$2:$I$38,"P2",Inventory!$E$2:$E$38,"West"),0)</f>
        <v>658</v>
      </c>
      <c r="T184" s="233">
        <f>SUMIFS(Inventory!$F$2:$F$38,Inventory!$I$2:$I$38,"P3",Inventory!$E$2:$E$38,"&lt;&gt;West")+IF(UPPER($H184)="YES",SUMIFS(Inventory!$F$2:$F$38,Inventory!$I$2:$I$38,"P3",Inventory!$E$2:$E$38,"West"),0)</f>
        <v>1120</v>
      </c>
      <c r="U184" s="233">
        <f>SUMIFS(Inventory!$F$2:$F$38,Inventory!$I$2:$I$38,"P4",Inventory!$E$2:$E$38,"&lt;&gt;West")+IF(UPPER($H184)="YES",SUMIFS(Inventory!$F$2:$F$38,Inventory!$I$2:$I$38,"P4",Inventory!$E$2:$E$38,"West"),0)</f>
        <v>746</v>
      </c>
      <c r="V184" s="233">
        <f>SUMIFS(Inventory!$F$2:$F$38,Inventory!$I$2:$I$38,"P5",Inventory!$E$2:$E$38,"&lt;&gt;West")+IF(UPPER($H184)="YES",SUMIFS(Inventory!$F$2:$F$38,Inventory!$I$2:$I$38,"P5",Inventory!$E$2:$E$38,"West"),0)</f>
        <v>922</v>
      </c>
      <c r="W184" s="233">
        <f t="shared" si="228"/>
        <v>4006</v>
      </c>
      <c r="X184" s="233">
        <f>IF(IFERROR(INDEX(Overrides!$F$292:$L$531,MATCH($A184&amp;$G184,Overrides!$C$292:$C$531,0),1),"")&lt;&gt;"",IFERROR(INDEX(Overrides!$F$292:$L$531,MATCH($A184&amp;$G184,Overrides!$C$292:$C$531,0),1),""),ROUND(P184*Setup!B$71*VLOOKUP($F184,Setup!$A$52:$C$55,3,FALSE()),0))</f>
        <v>0</v>
      </c>
      <c r="Y184" s="233">
        <f>IF(IFERROR(INDEX(Overrides!$F$292:$L$531,MATCH($A184&amp;$G184,Overrides!$C$292:$C$531,0),2),"")&lt;&gt;"",IFERROR(INDEX(Overrides!$F$292:$L$531,MATCH($A184&amp;$G184,Overrides!$C$292:$C$531,0),2),""),ROUND(Q184*Setup!C$71*VLOOKUP($F184,Setup!$A$52:$C$55,3,FALSE()),0))</f>
        <v>0</v>
      </c>
      <c r="Z184" s="233">
        <f>IF(IFERROR(INDEX(Overrides!$F$292:$L$531,MATCH($A184&amp;$G184,Overrides!$C$292:$C$531,0),3),"")&lt;&gt;"",IFERROR(INDEX(Overrides!$F$292:$L$531,MATCH($A184&amp;$G184,Overrides!$C$292:$C$531,0),3),""),ROUND(R184*Setup!D$71*VLOOKUP($F184,Setup!$A$52:$C$55,3,FALSE()),0))</f>
        <v>0</v>
      </c>
      <c r="AA184" s="233">
        <f>IF(IFERROR(INDEX(Overrides!$F$292:$L$531,MATCH($A184&amp;$G184,Overrides!$C$292:$C$531,0),4),"")&lt;&gt;"",IFERROR(INDEX(Overrides!$F$292:$L$531,MATCH($A184&amp;$G184,Overrides!$C$292:$C$531,0),4),""),ROUND(S184*Setup!E$71*VLOOKUP($F184,Setup!$A$52:$C$55,3,FALSE()),0))</f>
        <v>99</v>
      </c>
      <c r="AB184" s="233">
        <f>IF(IFERROR(INDEX(Overrides!$F$292:$L$531,MATCH($A184&amp;$G184,Overrides!$C$292:$C$531,0),5),"")&lt;&gt;"",IFERROR(INDEX(Overrides!$F$292:$L$531,MATCH($A184&amp;$G184,Overrides!$C$292:$C$531,0),5),""),ROUND(T184*Setup!F$71*VLOOKUP($F184,Setup!$A$52:$C$55,3,FALSE()),0))</f>
        <v>336</v>
      </c>
      <c r="AC184" s="233">
        <f>IF(IFERROR(INDEX(Overrides!$F$292:$L$531,MATCH($A184&amp;$G184,Overrides!$C$292:$C$531,0),6),"")&lt;&gt;"",IFERROR(INDEX(Overrides!$F$292:$L$531,MATCH($A184&amp;$G184,Overrides!$C$292:$C$531,0),6),""),ROUND(U184*Setup!G$71*VLOOKUP($F184,Setup!$A$52:$C$55,3,FALSE()),0))</f>
        <v>261</v>
      </c>
      <c r="AD184" s="233">
        <f>IF(IFERROR(INDEX(Overrides!$F$292:$L$531,MATCH($A184&amp;$G184,Overrides!$C$292:$C$531,0),7),"")&lt;&gt;"",IFERROR(INDEX(Overrides!$F$292:$L$531,MATCH($A184&amp;$G184,Overrides!$C$292:$C$531,0),7),""),ROUND(V184*Setup!H$71*VLOOKUP($F184,Setup!$A$52:$C$55,3,FALSE()),0))</f>
        <v>461</v>
      </c>
      <c r="AE184" s="233">
        <f t="shared" si="160"/>
        <v>1157</v>
      </c>
      <c r="AF184" s="233">
        <f t="shared" si="161"/>
        <v>68</v>
      </c>
      <c r="AG184" s="233">
        <f t="shared" si="162"/>
        <v>422</v>
      </c>
      <c r="AH184" s="233">
        <f t="shared" si="163"/>
        <v>70</v>
      </c>
      <c r="AI184" s="233">
        <f t="shared" si="164"/>
        <v>559</v>
      </c>
      <c r="AJ184" s="233">
        <f t="shared" si="165"/>
        <v>784</v>
      </c>
      <c r="AK184" s="233">
        <f t="shared" si="166"/>
        <v>485</v>
      </c>
      <c r="AL184" s="233">
        <f t="shared" si="167"/>
        <v>461</v>
      </c>
      <c r="AM184" s="233">
        <f t="shared" si="168"/>
        <v>3545</v>
      </c>
      <c r="AN184" s="234">
        <f t="shared" si="229"/>
        <v>0</v>
      </c>
      <c r="AO184" s="234">
        <f t="shared" si="230"/>
        <v>0</v>
      </c>
      <c r="AP184" s="234">
        <f t="shared" si="231"/>
        <v>0</v>
      </c>
      <c r="AQ184" s="234">
        <f t="shared" si="232"/>
        <v>4653</v>
      </c>
      <c r="AR184" s="234">
        <f t="shared" si="233"/>
        <v>9408</v>
      </c>
      <c r="AS184" s="234">
        <f t="shared" si="234"/>
        <v>4698</v>
      </c>
      <c r="AT184" s="234">
        <f t="shared" si="235"/>
        <v>6684.5</v>
      </c>
      <c r="AU184" s="234">
        <f t="shared" si="169"/>
        <v>25443.5</v>
      </c>
      <c r="AV184" s="167" t="str">
        <f>Setup!I21</f>
        <v>Yes</v>
      </c>
      <c r="AW184" s="167" t="str">
        <f>Setup!J21</f>
        <v>Yes</v>
      </c>
    </row>
    <row r="185" spans="1:49" ht="15" customHeight="1" x14ac:dyDescent="0.3">
      <c r="A185" s="167">
        <f>Setup!A21</f>
        <v>19</v>
      </c>
      <c r="B185" s="230">
        <f>Setup!B21</f>
        <v>46312</v>
      </c>
      <c r="C185" s="167" t="str">
        <f>Setup!C21</f>
        <v>Saturday</v>
      </c>
      <c r="D185" s="167" t="str">
        <f>Setup!D21</f>
        <v>Charlotte Independence</v>
      </c>
      <c r="E185" s="231">
        <f>Setup!E21</f>
        <v>0.79166666666666696</v>
      </c>
      <c r="F185" s="167" t="str">
        <f>Setup!F21</f>
        <v>A</v>
      </c>
      <c r="G185" s="167" t="s">
        <v>113</v>
      </c>
      <c r="H185" s="167" t="str">
        <f>Setup!H21</f>
        <v>Yes</v>
      </c>
      <c r="I185" s="232">
        <f>IF(IFERROR(INDEX(Overrides!$F$49:$L$288,MATCH($A185&amp;$G185,Overrides!$C$49:$C$288,0),1),"")&lt;&gt;"",IFERROR(INDEX(Overrides!$F$49:$L$288,MATCH($A185&amp;$G185,Overrides!$C$49:$C$288,0),1),""),IF(IFERROR(INDEX(Overrides!$D$6:$J$45,MATCH($F185&amp;$G185,Overrides!$C$6:$C$45,0),1),"")&lt;&gt;"",IFERROR(INDEX(Overrides!$D$6:$J$45,MATCH($F185&amp;$G185,Overrides!$C$6:$C$45,0),1),""),MROUND(VLOOKUP("P1+",Setup!$A$30:$B$36,2,FALSE())*VLOOKUP($G185,Setup!$A$40:$B$48,2,FALSE())*VLOOKUP($F185,Setup!$A$52:$B$55,2,FALSE()),0.5)))</f>
        <v>85.5</v>
      </c>
      <c r="J185" s="232">
        <f>IF(IFERROR(INDEX(Overrides!$F$49:$L$288,MATCH($A185&amp;$G185,Overrides!$C$49:$C$288,0),2),"")&lt;&gt;"",IFERROR(INDEX(Overrides!$F$49:$L$288,MATCH($A185&amp;$G185,Overrides!$C$49:$C$288,0),2),""),IF(IFERROR(INDEX(Overrides!$D$6:$J$45,MATCH($F185&amp;$G185,Overrides!$C$6:$C$45,0),2),"")&lt;&gt;"",IFERROR(INDEX(Overrides!$D$6:$J$45,MATCH($F185&amp;$G185,Overrides!$C$6:$C$45,0),2),""),MROUND(VLOOKUP("P1",Setup!$A$30:$B$36,2,FALSE())*VLOOKUP($G185,Setup!$A$40:$B$48,2,FALSE())*VLOOKUP($F185,Setup!$A$52:$B$55,2,FALSE()),0.5)))</f>
        <v>72</v>
      </c>
      <c r="K185" s="232">
        <f>IF(IFERROR(INDEX(Overrides!$F$49:$L$288,MATCH($A185&amp;$G185,Overrides!$C$49:$C$288,0),3),"")&lt;&gt;"",IFERROR(INDEX(Overrides!$F$49:$L$288,MATCH($A185&amp;$G185,Overrides!$C$49:$C$288,0),3),""),IF(IFERROR(INDEX(Overrides!$D$6:$J$45,MATCH($F185&amp;$G185,Overrides!$C$6:$C$45,0),3),"")&lt;&gt;"",IFERROR(INDEX(Overrides!$D$6:$J$45,MATCH($F185&amp;$G185,Overrides!$C$6:$C$45,0),3),""),MROUND(VLOOKUP("P2+",Setup!$A$30:$B$36,2,FALSE())*VLOOKUP($G185,Setup!$A$40:$B$48,2,FALSE())*VLOOKUP($F185,Setup!$A$52:$B$55,2,FALSE()),0.5)))</f>
        <v>64.5</v>
      </c>
      <c r="L185" s="232">
        <f>IF(IFERROR(INDEX(Overrides!$F$49:$L$288,MATCH($A185&amp;$G185,Overrides!$C$49:$C$288,0),4),"")&lt;&gt;"",IFERROR(INDEX(Overrides!$F$49:$L$288,MATCH($A185&amp;$G185,Overrides!$C$49:$C$288,0),4),""),IF(IFERROR(INDEX(Overrides!$D$6:$J$45,MATCH($F185&amp;$G185,Overrides!$C$6:$C$45,0),4),"")&lt;&gt;"",IFERROR(INDEX(Overrides!$D$6:$J$45,MATCH($F185&amp;$G185,Overrides!$C$6:$C$45,0),4),""),MROUND(VLOOKUP("P2",Setup!$A$30:$B$36,2,FALSE())*VLOOKUP($G185,Setup!$A$40:$B$48,2,FALSE())*VLOOKUP($F185,Setup!$A$52:$B$55,2,FALSE()),0.5)))</f>
        <v>51</v>
      </c>
      <c r="M185" s="232">
        <f>IF(IFERROR(INDEX(Overrides!$F$49:$L$288,MATCH($A185&amp;$G185,Overrides!$C$49:$C$288,0),5),"")&lt;&gt;"",IFERROR(INDEX(Overrides!$F$49:$L$288,MATCH($A185&amp;$G185,Overrides!$C$49:$C$288,0),5),""),IF(IFERROR(INDEX(Overrides!$D$6:$J$45,MATCH($F185&amp;$G185,Overrides!$C$6:$C$45,0),5),"")&lt;&gt;"",IFERROR(INDEX(Overrides!$D$6:$J$45,MATCH($F185&amp;$G185,Overrides!$C$6:$C$45,0),5),""),MROUND(VLOOKUP("P3",Setup!$A$30:$B$36,2,FALSE())*VLOOKUP($G185,Setup!$A$40:$B$48,2,FALSE())*VLOOKUP($F185,Setup!$A$52:$B$55,2,FALSE()),0.5)))</f>
        <v>30</v>
      </c>
      <c r="N185" s="232">
        <f>IF(IFERROR(INDEX(Overrides!$F$49:$L$288,MATCH($A185&amp;$G185,Overrides!$C$49:$C$288,0),6),"")&lt;&gt;"",IFERROR(INDEX(Overrides!$F$49:$L$288,MATCH($A185&amp;$G185,Overrides!$C$49:$C$288,0),6),""),IF(IFERROR(INDEX(Overrides!$D$6:$J$45,MATCH($F185&amp;$G185,Overrides!$C$6:$C$45,0),6),"")&lt;&gt;"",IFERROR(INDEX(Overrides!$D$6:$J$45,MATCH($F185&amp;$G185,Overrides!$C$6:$C$45,0),6),""),MROUND(VLOOKUP("P4",Setup!$A$30:$B$36,2,FALSE())*VLOOKUP($G185,Setup!$A$40:$B$48,2,FALSE())*VLOOKUP($F185,Setup!$A$52:$B$55,2,FALSE()),0.5)))</f>
        <v>19.5</v>
      </c>
      <c r="O185" s="232">
        <f>IF(IFERROR(INDEX(Overrides!$F$49:$L$288,MATCH($A185&amp;$G185,Overrides!$C$49:$C$288,0),7),"")&lt;&gt;"",IFERROR(INDEX(Overrides!$F$49:$L$288,MATCH($A185&amp;$G185,Overrides!$C$49:$C$288,0),7),""),IF(IFERROR(INDEX(Overrides!$D$6:$J$45,MATCH($F185&amp;$G185,Overrides!$C$6:$C$45,0),7),"")&lt;&gt;"",IFERROR(INDEX(Overrides!$D$6:$J$45,MATCH($F185&amp;$G185,Overrides!$C$6:$C$45,0),7),""),MROUND(VLOOKUP("P5",Setup!$A$30:$B$36,2,FALSE())*VLOOKUP($G185,Setup!$A$40:$B$48,2,FALSE())*VLOOKUP($F185,Setup!$A$52:$B$55,2,FALSE()),0.5)))</f>
        <v>16</v>
      </c>
      <c r="P185" s="233">
        <f>SUMIFS(Inventory!$F$2:$F$38,Inventory!$I$2:$I$38,"P1+",Inventory!$E$2:$E$38,"&lt;&gt;West")+IF(UPPER($H185)="YES",SUMIFS(Inventory!$F$2:$F$38,Inventory!$I$2:$I$38,"P1+",Inventory!$E$2:$E$38,"West"),0)</f>
        <v>68</v>
      </c>
      <c r="Q185" s="233">
        <f>SUMIFS(Inventory!$F$2:$F$38,Inventory!$I$2:$I$38,"P1",Inventory!$E$2:$E$38,"&lt;&gt;West")+IF(UPPER($H185)="YES",SUMIFS(Inventory!$F$2:$F$38,Inventory!$I$2:$I$38,"P1",Inventory!$E$2:$E$38,"West"),0)</f>
        <v>422</v>
      </c>
      <c r="R185" s="233">
        <f>SUMIFS(Inventory!$F$2:$F$38,Inventory!$I$2:$I$38,"P2+",Inventory!$E$2:$E$38,"&lt;&gt;West")+IF(UPPER($H185)="YES",SUMIFS(Inventory!$F$2:$F$38,Inventory!$I$2:$I$38,"P2+",Inventory!$E$2:$E$38,"West"),0)</f>
        <v>70</v>
      </c>
      <c r="S185" s="233">
        <f>SUMIFS(Inventory!$F$2:$F$38,Inventory!$I$2:$I$38,"P2",Inventory!$E$2:$E$38,"&lt;&gt;West")+IF(UPPER($H185)="YES",SUMIFS(Inventory!$F$2:$F$38,Inventory!$I$2:$I$38,"P2",Inventory!$E$2:$E$38,"West"),0)</f>
        <v>658</v>
      </c>
      <c r="T185" s="233">
        <f>SUMIFS(Inventory!$F$2:$F$38,Inventory!$I$2:$I$38,"P3",Inventory!$E$2:$E$38,"&lt;&gt;West")+IF(UPPER($H185)="YES",SUMIFS(Inventory!$F$2:$F$38,Inventory!$I$2:$I$38,"P3",Inventory!$E$2:$E$38,"West"),0)</f>
        <v>1120</v>
      </c>
      <c r="U185" s="233">
        <f>SUMIFS(Inventory!$F$2:$F$38,Inventory!$I$2:$I$38,"P4",Inventory!$E$2:$E$38,"&lt;&gt;West")+IF(UPPER($H185)="YES",SUMIFS(Inventory!$F$2:$F$38,Inventory!$I$2:$I$38,"P4",Inventory!$E$2:$E$38,"West"),0)</f>
        <v>746</v>
      </c>
      <c r="V185" s="233">
        <f>SUMIFS(Inventory!$F$2:$F$38,Inventory!$I$2:$I$38,"P5",Inventory!$E$2:$E$38,"&lt;&gt;West")+IF(UPPER($H185)="YES",SUMIFS(Inventory!$F$2:$F$38,Inventory!$I$2:$I$38,"P5",Inventory!$E$2:$E$38,"West"),0)</f>
        <v>922</v>
      </c>
      <c r="W185" s="233">
        <f t="shared" si="228"/>
        <v>4006</v>
      </c>
      <c r="X185" s="233">
        <f>IF(IFERROR(INDEX(Overrides!$F$292:$L$531,MATCH($A185&amp;$G185,Overrides!$C$292:$C$531,0),1),"")&lt;&gt;"",IFERROR(INDEX(Overrides!$F$292:$L$531,MATCH($A185&amp;$G185,Overrides!$C$292:$C$531,0),1),""),ROUND(P185*Setup!B$72*VLOOKUP($F185,Setup!$A$52:$C$55,3,FALSE()),0))</f>
        <v>0</v>
      </c>
      <c r="Y185" s="233">
        <f>IF(IFERROR(INDEX(Overrides!$F$292:$L$531,MATCH($A185&amp;$G185,Overrides!$C$292:$C$531,0),2),"")&lt;&gt;"",IFERROR(INDEX(Overrides!$F$292:$L$531,MATCH($A185&amp;$G185,Overrides!$C$292:$C$531,0),2),""),ROUND(Q185*Setup!C$72*VLOOKUP($F185,Setup!$A$52:$C$55,3,FALSE()),0))</f>
        <v>253</v>
      </c>
      <c r="Z185" s="233">
        <f>IF(IFERROR(INDEX(Overrides!$F$292:$L$531,MATCH($A185&amp;$G185,Overrides!$C$292:$C$531,0),3),"")&lt;&gt;"",IFERROR(INDEX(Overrides!$F$292:$L$531,MATCH($A185&amp;$G185,Overrides!$C$292:$C$531,0),3),""),ROUND(R185*Setup!D$72*VLOOKUP($F185,Setup!$A$52:$C$55,3,FALSE()),0))</f>
        <v>0</v>
      </c>
      <c r="AA185" s="233">
        <f>IF(IFERROR(INDEX(Overrides!$F$292:$L$531,MATCH($A185&amp;$G185,Overrides!$C$292:$C$531,0),4),"")&lt;&gt;"",IFERROR(INDEX(Overrides!$F$292:$L$531,MATCH($A185&amp;$G185,Overrides!$C$292:$C$531,0),4),""),ROUND(S185*Setup!E$72*VLOOKUP($F185,Setup!$A$52:$C$55,3,FALSE()),0))</f>
        <v>395</v>
      </c>
      <c r="AB185" s="233">
        <f>IF(IFERROR(INDEX(Overrides!$F$292:$L$531,MATCH($A185&amp;$G185,Overrides!$C$292:$C$531,0),5),"")&lt;&gt;"",IFERROR(INDEX(Overrides!$F$292:$L$531,MATCH($A185&amp;$G185,Overrides!$C$292:$C$531,0),5),""),ROUND(T185*Setup!F$72*VLOOKUP($F185,Setup!$A$52:$C$55,3,FALSE()),0))</f>
        <v>448</v>
      </c>
      <c r="AC185" s="233">
        <f>IF(IFERROR(INDEX(Overrides!$F$292:$L$531,MATCH($A185&amp;$G185,Overrides!$C$292:$C$531,0),6),"")&lt;&gt;"",IFERROR(INDEX(Overrides!$F$292:$L$531,MATCH($A185&amp;$G185,Overrides!$C$292:$C$531,0),6),""),ROUND(U185*Setup!G$72*VLOOKUP($F185,Setup!$A$52:$C$55,3,FALSE()),0))</f>
        <v>336</v>
      </c>
      <c r="AD185" s="233">
        <f>IF(IFERROR(INDEX(Overrides!$F$292:$L$531,MATCH($A185&amp;$G185,Overrides!$C$292:$C$531,0),7),"")&lt;&gt;"",IFERROR(INDEX(Overrides!$F$292:$L$531,MATCH($A185&amp;$G185,Overrides!$C$292:$C$531,0),7),""),ROUND(V185*Setup!H$72*VLOOKUP($F185,Setup!$A$52:$C$55,3,FALSE()),0))</f>
        <v>231</v>
      </c>
      <c r="AE185" s="233">
        <f t="shared" si="160"/>
        <v>1663</v>
      </c>
      <c r="AF185" s="233">
        <f t="shared" si="161"/>
        <v>68</v>
      </c>
      <c r="AG185" s="233">
        <f t="shared" si="162"/>
        <v>169</v>
      </c>
      <c r="AH185" s="233">
        <f t="shared" si="163"/>
        <v>70</v>
      </c>
      <c r="AI185" s="233">
        <f t="shared" si="164"/>
        <v>263</v>
      </c>
      <c r="AJ185" s="233">
        <f t="shared" si="165"/>
        <v>672</v>
      </c>
      <c r="AK185" s="233">
        <f t="shared" si="166"/>
        <v>410</v>
      </c>
      <c r="AL185" s="233">
        <f t="shared" si="167"/>
        <v>691</v>
      </c>
      <c r="AM185" s="233">
        <f t="shared" si="168"/>
        <v>3315</v>
      </c>
      <c r="AN185" s="234">
        <f t="shared" si="229"/>
        <v>0</v>
      </c>
      <c r="AO185" s="234">
        <f t="shared" si="230"/>
        <v>18216</v>
      </c>
      <c r="AP185" s="234">
        <f t="shared" si="231"/>
        <v>0</v>
      </c>
      <c r="AQ185" s="234">
        <f t="shared" si="232"/>
        <v>20145</v>
      </c>
      <c r="AR185" s="234">
        <f t="shared" si="233"/>
        <v>13440</v>
      </c>
      <c r="AS185" s="234">
        <f t="shared" si="234"/>
        <v>6552</v>
      </c>
      <c r="AT185" s="234">
        <f t="shared" si="235"/>
        <v>3696</v>
      </c>
      <c r="AU185" s="234">
        <f t="shared" si="169"/>
        <v>62049</v>
      </c>
      <c r="AV185" s="167" t="str">
        <f>Setup!I21</f>
        <v>Yes</v>
      </c>
      <c r="AW185" s="167" t="str">
        <f>Setup!J21</f>
        <v>Yes</v>
      </c>
    </row>
    <row r="186" spans="1:49" ht="15" customHeight="1" x14ac:dyDescent="0.3">
      <c r="A186" s="167">
        <f>Setup!A21</f>
        <v>19</v>
      </c>
      <c r="B186" s="230">
        <f>Setup!B21</f>
        <v>46312</v>
      </c>
      <c r="C186" s="167" t="str">
        <f>Setup!C21</f>
        <v>Saturday</v>
      </c>
      <c r="D186" s="167" t="str">
        <f>Setup!D21</f>
        <v>Charlotte Independence</v>
      </c>
      <c r="E186" s="231">
        <f>Setup!E21</f>
        <v>0.79166666666666696</v>
      </c>
      <c r="F186" s="167" t="str">
        <f>Setup!F21</f>
        <v>A</v>
      </c>
      <c r="G186" s="167" t="s">
        <v>115</v>
      </c>
      <c r="H186" s="167" t="str">
        <f>Setup!H21</f>
        <v>Yes</v>
      </c>
      <c r="I186" s="232">
        <f>IF(IFERROR(INDEX(Overrides!$F$49:$L$288,MATCH($A186&amp;$G186,Overrides!$C$49:$C$288,0),1),"")&lt;&gt;"",IFERROR(INDEX(Overrides!$F$49:$L$288,MATCH($A186&amp;$G186,Overrides!$C$49:$C$288,0),1),""),IF(IFERROR(INDEX(Overrides!$D$6:$J$45,MATCH($F186&amp;$G186,Overrides!$C$6:$C$45,0),1),"")&lt;&gt;"",IFERROR(INDEX(Overrides!$D$6:$J$45,MATCH($F186&amp;$G186,Overrides!$C$6:$C$45,0),1),""),MROUND(VLOOKUP("P1+",Setup!$A$30:$B$36,2,FALSE())*VLOOKUP($G186,Setup!$A$40:$B$48,2,FALSE())*VLOOKUP($F186,Setup!$A$52:$B$55,2,FALSE()),0.5)))</f>
        <v>92</v>
      </c>
      <c r="J186" s="232">
        <f>IF(IFERROR(INDEX(Overrides!$F$49:$L$288,MATCH($A186&amp;$G186,Overrides!$C$49:$C$288,0),2),"")&lt;&gt;"",IFERROR(INDEX(Overrides!$F$49:$L$288,MATCH($A186&amp;$G186,Overrides!$C$49:$C$288,0),2),""),IF(IFERROR(INDEX(Overrides!$D$6:$J$45,MATCH($F186&amp;$G186,Overrides!$C$6:$C$45,0),2),"")&lt;&gt;"",IFERROR(INDEX(Overrides!$D$6:$J$45,MATCH($F186&amp;$G186,Overrides!$C$6:$C$45,0),2),""),MROUND(VLOOKUP("P1",Setup!$A$30:$B$36,2,FALSE())*VLOOKUP($G186,Setup!$A$40:$B$48,2,FALSE())*VLOOKUP($F186,Setup!$A$52:$B$55,2,FALSE()),0.5)))</f>
        <v>78</v>
      </c>
      <c r="K186" s="232">
        <f>IF(IFERROR(INDEX(Overrides!$F$49:$L$288,MATCH($A186&amp;$G186,Overrides!$C$49:$C$288,0),3),"")&lt;&gt;"",IFERROR(INDEX(Overrides!$F$49:$L$288,MATCH($A186&amp;$G186,Overrides!$C$49:$C$288,0),3),""),IF(IFERROR(INDEX(Overrides!$D$6:$J$45,MATCH($F186&amp;$G186,Overrides!$C$6:$C$45,0),3),"")&lt;&gt;"",IFERROR(INDEX(Overrides!$D$6:$J$45,MATCH($F186&amp;$G186,Overrides!$C$6:$C$45,0),3),""),MROUND(VLOOKUP("P2+",Setup!$A$30:$B$36,2,FALSE())*VLOOKUP($G186,Setup!$A$40:$B$48,2,FALSE())*VLOOKUP($F186,Setup!$A$52:$B$55,2,FALSE()),0.5)))</f>
        <v>69.5</v>
      </c>
      <c r="L186" s="232">
        <f>IF(IFERROR(INDEX(Overrides!$F$49:$L$288,MATCH($A186&amp;$G186,Overrides!$C$49:$C$288,0),4),"")&lt;&gt;"",IFERROR(INDEX(Overrides!$F$49:$L$288,MATCH($A186&amp;$G186,Overrides!$C$49:$C$288,0),4),""),IF(IFERROR(INDEX(Overrides!$D$6:$J$45,MATCH($F186&amp;$G186,Overrides!$C$6:$C$45,0),4),"")&lt;&gt;"",IFERROR(INDEX(Overrides!$D$6:$J$45,MATCH($F186&amp;$G186,Overrides!$C$6:$C$45,0),4),""),MROUND(VLOOKUP("P2",Setup!$A$30:$B$36,2,FALSE())*VLOOKUP($G186,Setup!$A$40:$B$48,2,FALSE())*VLOOKUP($F186,Setup!$A$52:$B$55,2,FALSE()),0.5)))</f>
        <v>55.5</v>
      </c>
      <c r="M186" s="232">
        <f>IF(IFERROR(INDEX(Overrides!$F$49:$L$288,MATCH($A186&amp;$G186,Overrides!$C$49:$C$288,0),5),"")&lt;&gt;"",IFERROR(INDEX(Overrides!$F$49:$L$288,MATCH($A186&amp;$G186,Overrides!$C$49:$C$288,0),5),""),IF(IFERROR(INDEX(Overrides!$D$6:$J$45,MATCH($F186&amp;$G186,Overrides!$C$6:$C$45,0),5),"")&lt;&gt;"",IFERROR(INDEX(Overrides!$D$6:$J$45,MATCH($F186&amp;$G186,Overrides!$C$6:$C$45,0),5),""),MROUND(VLOOKUP("P3",Setup!$A$30:$B$36,2,FALSE())*VLOOKUP($G186,Setup!$A$40:$B$48,2,FALSE())*VLOOKUP($F186,Setup!$A$52:$B$55,2,FALSE()),0.5)))</f>
        <v>32.5</v>
      </c>
      <c r="N186" s="232">
        <f>IF(IFERROR(INDEX(Overrides!$F$49:$L$288,MATCH($A186&amp;$G186,Overrides!$C$49:$C$288,0),6),"")&lt;&gt;"",IFERROR(INDEX(Overrides!$F$49:$L$288,MATCH($A186&amp;$G186,Overrides!$C$49:$C$288,0),6),""),IF(IFERROR(INDEX(Overrides!$D$6:$J$45,MATCH($F186&amp;$G186,Overrides!$C$6:$C$45,0),6),"")&lt;&gt;"",IFERROR(INDEX(Overrides!$D$6:$J$45,MATCH($F186&amp;$G186,Overrides!$C$6:$C$45,0),6),""),MROUND(VLOOKUP("P4",Setup!$A$30:$B$36,2,FALSE())*VLOOKUP($G186,Setup!$A$40:$B$48,2,FALSE())*VLOOKUP($F186,Setup!$A$52:$B$55,2,FALSE()),0.5)))</f>
        <v>21.5</v>
      </c>
      <c r="O186" s="232">
        <f>IF(IFERROR(INDEX(Overrides!$F$49:$L$288,MATCH($A186&amp;$G186,Overrides!$C$49:$C$288,0),7),"")&lt;&gt;"",IFERROR(INDEX(Overrides!$F$49:$L$288,MATCH($A186&amp;$G186,Overrides!$C$49:$C$288,0),7),""),IF(IFERROR(INDEX(Overrides!$D$6:$J$45,MATCH($F186&amp;$G186,Overrides!$C$6:$C$45,0),7),"")&lt;&gt;"",IFERROR(INDEX(Overrides!$D$6:$J$45,MATCH($F186&amp;$G186,Overrides!$C$6:$C$45,0),7),""),MROUND(VLOOKUP("P5",Setup!$A$30:$B$36,2,FALSE())*VLOOKUP($G186,Setup!$A$40:$B$48,2,FALSE())*VLOOKUP($F186,Setup!$A$52:$B$55,2,FALSE()),0.5)))</f>
        <v>17</v>
      </c>
      <c r="P186" s="233">
        <f>SUMIFS(Inventory!$F$2:$F$38,Inventory!$I$2:$I$38,"P1+",Inventory!$E$2:$E$38,"&lt;&gt;West")+IF(UPPER($H186)="YES",SUMIFS(Inventory!$F$2:$F$38,Inventory!$I$2:$I$38,"P1+",Inventory!$E$2:$E$38,"West"),0)</f>
        <v>68</v>
      </c>
      <c r="Q186" s="233">
        <f>SUMIFS(Inventory!$F$2:$F$38,Inventory!$I$2:$I$38,"P1",Inventory!$E$2:$E$38,"&lt;&gt;West")+IF(UPPER($H186)="YES",SUMIFS(Inventory!$F$2:$F$38,Inventory!$I$2:$I$38,"P1",Inventory!$E$2:$E$38,"West"),0)</f>
        <v>422</v>
      </c>
      <c r="R186" s="233">
        <f>SUMIFS(Inventory!$F$2:$F$38,Inventory!$I$2:$I$38,"P2+",Inventory!$E$2:$E$38,"&lt;&gt;West")+IF(UPPER($H186)="YES",SUMIFS(Inventory!$F$2:$F$38,Inventory!$I$2:$I$38,"P2+",Inventory!$E$2:$E$38,"West"),0)</f>
        <v>70</v>
      </c>
      <c r="S186" s="233">
        <f>SUMIFS(Inventory!$F$2:$F$38,Inventory!$I$2:$I$38,"P2",Inventory!$E$2:$E$38,"&lt;&gt;West")+IF(UPPER($H186)="YES",SUMIFS(Inventory!$F$2:$F$38,Inventory!$I$2:$I$38,"P2",Inventory!$E$2:$E$38,"West"),0)</f>
        <v>658</v>
      </c>
      <c r="T186" s="233">
        <f>SUMIFS(Inventory!$F$2:$F$38,Inventory!$I$2:$I$38,"P3",Inventory!$E$2:$E$38,"&lt;&gt;West")+IF(UPPER($H186)="YES",SUMIFS(Inventory!$F$2:$F$38,Inventory!$I$2:$I$38,"P3",Inventory!$E$2:$E$38,"West"),0)</f>
        <v>1120</v>
      </c>
      <c r="U186" s="233">
        <f>SUMIFS(Inventory!$F$2:$F$38,Inventory!$I$2:$I$38,"P4",Inventory!$E$2:$E$38,"&lt;&gt;West")+IF(UPPER($H186)="YES",SUMIFS(Inventory!$F$2:$F$38,Inventory!$I$2:$I$38,"P4",Inventory!$E$2:$E$38,"West"),0)</f>
        <v>746</v>
      </c>
      <c r="V186" s="233">
        <f>SUMIFS(Inventory!$F$2:$F$38,Inventory!$I$2:$I$38,"P5",Inventory!$E$2:$E$38,"&lt;&gt;West")+IF(UPPER($H186)="YES",SUMIFS(Inventory!$F$2:$F$38,Inventory!$I$2:$I$38,"P5",Inventory!$E$2:$E$38,"West"),0)</f>
        <v>922</v>
      </c>
      <c r="W186" s="233">
        <f t="shared" si="228"/>
        <v>4006</v>
      </c>
      <c r="X186" s="233">
        <f>IF(IFERROR(INDEX(Overrides!$F$292:$L$531,MATCH($A186&amp;$G186,Overrides!$C$292:$C$531,0),1),"")&lt;&gt;"",IFERROR(INDEX(Overrides!$F$292:$L$531,MATCH($A186&amp;$G186,Overrides!$C$292:$C$531,0),1),""),ROUND(P186*Setup!B$73*VLOOKUP($F186,Setup!$A$52:$C$55,3,FALSE()),0))</f>
        <v>0</v>
      </c>
      <c r="Y186" s="233">
        <f>IF(IFERROR(INDEX(Overrides!$F$292:$L$531,MATCH($A186&amp;$G186,Overrides!$C$292:$C$531,0),2),"")&lt;&gt;"",IFERROR(INDEX(Overrides!$F$292:$L$531,MATCH($A186&amp;$G186,Overrides!$C$292:$C$531,0),2),""),ROUND(Q186*Setup!C$73*VLOOKUP($F186,Setup!$A$52:$C$55,3,FALSE()),0))</f>
        <v>63</v>
      </c>
      <c r="Z186" s="233">
        <f>IF(IFERROR(INDEX(Overrides!$F$292:$L$531,MATCH($A186&amp;$G186,Overrides!$C$292:$C$531,0),3),"")&lt;&gt;"",IFERROR(INDEX(Overrides!$F$292:$L$531,MATCH($A186&amp;$G186,Overrides!$C$292:$C$531,0),3),""),ROUND(R186*Setup!D$73*VLOOKUP($F186,Setup!$A$52:$C$55,3,FALSE()),0))</f>
        <v>0</v>
      </c>
      <c r="AA186" s="233">
        <f>IF(IFERROR(INDEX(Overrides!$F$292:$L$531,MATCH($A186&amp;$G186,Overrides!$C$292:$C$531,0),4),"")&lt;&gt;"",IFERROR(INDEX(Overrides!$F$292:$L$531,MATCH($A186&amp;$G186,Overrides!$C$292:$C$531,0),4),""),ROUND(S186*Setup!E$73*VLOOKUP($F186,Setup!$A$52:$C$55,3,FALSE()),0))</f>
        <v>33</v>
      </c>
      <c r="AB186" s="233">
        <f>IF(IFERROR(INDEX(Overrides!$F$292:$L$531,MATCH($A186&amp;$G186,Overrides!$C$292:$C$531,0),5),"")&lt;&gt;"",IFERROR(INDEX(Overrides!$F$292:$L$531,MATCH($A186&amp;$G186,Overrides!$C$292:$C$531,0),5),""),ROUND(T186*Setup!F$73*VLOOKUP($F186,Setup!$A$52:$C$55,3,FALSE()),0))</f>
        <v>56</v>
      </c>
      <c r="AC186" s="233">
        <f>IF(IFERROR(INDEX(Overrides!$F$292:$L$531,MATCH($A186&amp;$G186,Overrides!$C$292:$C$531,0),6),"")&lt;&gt;"",IFERROR(INDEX(Overrides!$F$292:$L$531,MATCH($A186&amp;$G186,Overrides!$C$292:$C$531,0),6),""),ROUND(U186*Setup!G$73*VLOOKUP($F186,Setup!$A$52:$C$55,3,FALSE()),0))</f>
        <v>37</v>
      </c>
      <c r="AD186" s="233">
        <f>IF(IFERROR(INDEX(Overrides!$F$292:$L$531,MATCH($A186&amp;$G186,Overrides!$C$292:$C$531,0),7),"")&lt;&gt;"",IFERROR(INDEX(Overrides!$F$292:$L$531,MATCH($A186&amp;$G186,Overrides!$C$292:$C$531,0),7),""),ROUND(V186*Setup!H$73*VLOOKUP($F186,Setup!$A$52:$C$55,3,FALSE()),0))</f>
        <v>46</v>
      </c>
      <c r="AE186" s="233">
        <f t="shared" si="160"/>
        <v>235</v>
      </c>
      <c r="AF186" s="233">
        <f t="shared" si="161"/>
        <v>68</v>
      </c>
      <c r="AG186" s="233">
        <f t="shared" si="162"/>
        <v>359</v>
      </c>
      <c r="AH186" s="233">
        <f t="shared" si="163"/>
        <v>70</v>
      </c>
      <c r="AI186" s="233">
        <f t="shared" si="164"/>
        <v>625</v>
      </c>
      <c r="AJ186" s="233">
        <f t="shared" si="165"/>
        <v>1064</v>
      </c>
      <c r="AK186" s="233">
        <f t="shared" si="166"/>
        <v>709</v>
      </c>
      <c r="AL186" s="233">
        <f t="shared" si="167"/>
        <v>876</v>
      </c>
      <c r="AM186" s="233">
        <f t="shared" si="168"/>
        <v>3130</v>
      </c>
      <c r="AN186" s="234">
        <f t="shared" si="229"/>
        <v>0</v>
      </c>
      <c r="AO186" s="234">
        <f t="shared" si="230"/>
        <v>4914</v>
      </c>
      <c r="AP186" s="234">
        <f t="shared" si="231"/>
        <v>0</v>
      </c>
      <c r="AQ186" s="234">
        <f t="shared" si="232"/>
        <v>1831.5</v>
      </c>
      <c r="AR186" s="234">
        <f t="shared" si="233"/>
        <v>1820</v>
      </c>
      <c r="AS186" s="234">
        <f t="shared" si="234"/>
        <v>795.5</v>
      </c>
      <c r="AT186" s="234">
        <f t="shared" si="235"/>
        <v>782</v>
      </c>
      <c r="AU186" s="234">
        <f t="shared" si="169"/>
        <v>10143</v>
      </c>
      <c r="AV186" s="167" t="str">
        <f>Setup!I21</f>
        <v>Yes</v>
      </c>
      <c r="AW186" s="167" t="str">
        <f>Setup!J21</f>
        <v>Yes</v>
      </c>
    </row>
    <row r="187" spans="1:49" ht="15" customHeight="1" x14ac:dyDescent="0.3">
      <c r="A187" s="167">
        <f>Setup!A21</f>
        <v>19</v>
      </c>
      <c r="B187" s="230">
        <f>Setup!B21</f>
        <v>46312</v>
      </c>
      <c r="C187" s="167" t="str">
        <f>Setup!C21</f>
        <v>Saturday</v>
      </c>
      <c r="D187" s="167" t="str">
        <f>Setup!D21</f>
        <v>Charlotte Independence</v>
      </c>
      <c r="E187" s="231">
        <f>Setup!E21</f>
        <v>0.79166666666666696</v>
      </c>
      <c r="F187" s="167" t="str">
        <f>Setup!F21</f>
        <v>A</v>
      </c>
      <c r="G187" s="167" t="s">
        <v>117</v>
      </c>
      <c r="H187" s="167" t="str">
        <f>Setup!H21</f>
        <v>Yes</v>
      </c>
      <c r="I187" s="232">
        <f>IF(IFERROR(INDEX(Overrides!$F$49:$L$288,MATCH($A187&amp;$G187,Overrides!$C$49:$C$288,0),1),"")&lt;&gt;"",IFERROR(INDEX(Overrides!$F$49:$L$288,MATCH($A187&amp;$G187,Overrides!$C$49:$C$288,0),1),""),IF(IFERROR(INDEX(Overrides!$D$6:$J$45,MATCH($F187&amp;$G187,Overrides!$C$6:$C$45,0),1),"")&lt;&gt;"",IFERROR(INDEX(Overrides!$D$6:$J$45,MATCH($F187&amp;$G187,Overrides!$C$6:$C$45,0),1),""),MROUND(VLOOKUP("P1+",Setup!$A$30:$B$36,2,FALSE())*VLOOKUP($G187,Setup!$A$40:$B$48,2,FALSE())*VLOOKUP($F187,Setup!$A$52:$B$55,2,FALSE()),0.5)))</f>
        <v>68.5</v>
      </c>
      <c r="J187" s="232">
        <f>IF(IFERROR(INDEX(Overrides!$F$49:$L$288,MATCH($A187&amp;$G187,Overrides!$C$49:$C$288,0),2),"")&lt;&gt;"",IFERROR(INDEX(Overrides!$F$49:$L$288,MATCH($A187&amp;$G187,Overrides!$C$49:$C$288,0),2),""),IF(IFERROR(INDEX(Overrides!$D$6:$J$45,MATCH($F187&amp;$G187,Overrides!$C$6:$C$45,0),2),"")&lt;&gt;"",IFERROR(INDEX(Overrides!$D$6:$J$45,MATCH($F187&amp;$G187,Overrides!$C$6:$C$45,0),2),""),MROUND(VLOOKUP("P1",Setup!$A$30:$B$36,2,FALSE())*VLOOKUP($G187,Setup!$A$40:$B$48,2,FALSE())*VLOOKUP($F187,Setup!$A$52:$B$55,2,FALSE()),0.5)))</f>
        <v>58</v>
      </c>
      <c r="K187" s="232">
        <f>IF(IFERROR(INDEX(Overrides!$F$49:$L$288,MATCH($A187&amp;$G187,Overrides!$C$49:$C$288,0),3),"")&lt;&gt;"",IFERROR(INDEX(Overrides!$F$49:$L$288,MATCH($A187&amp;$G187,Overrides!$C$49:$C$288,0),3),""),IF(IFERROR(INDEX(Overrides!$D$6:$J$45,MATCH($F187&amp;$G187,Overrides!$C$6:$C$45,0),3),"")&lt;&gt;"",IFERROR(INDEX(Overrides!$D$6:$J$45,MATCH($F187&amp;$G187,Overrides!$C$6:$C$45,0),3),""),MROUND(VLOOKUP("P2+",Setup!$A$30:$B$36,2,FALSE())*VLOOKUP($G187,Setup!$A$40:$B$48,2,FALSE())*VLOOKUP($F187,Setup!$A$52:$B$55,2,FALSE()),0.5)))</f>
        <v>51.5</v>
      </c>
      <c r="L187" s="232">
        <f>IF(IFERROR(INDEX(Overrides!$F$49:$L$288,MATCH($A187&amp;$G187,Overrides!$C$49:$C$288,0),4),"")&lt;&gt;"",IFERROR(INDEX(Overrides!$F$49:$L$288,MATCH($A187&amp;$G187,Overrides!$C$49:$C$288,0),4),""),IF(IFERROR(INDEX(Overrides!$D$6:$J$45,MATCH($F187&amp;$G187,Overrides!$C$6:$C$45,0),4),"")&lt;&gt;"",IFERROR(INDEX(Overrides!$D$6:$J$45,MATCH($F187&amp;$G187,Overrides!$C$6:$C$45,0),4),""),MROUND(VLOOKUP("P2",Setup!$A$30:$B$36,2,FALSE())*VLOOKUP($G187,Setup!$A$40:$B$48,2,FALSE())*VLOOKUP($F187,Setup!$A$52:$B$55,2,FALSE()),0.5)))</f>
        <v>41</v>
      </c>
      <c r="M187" s="232">
        <f>IF(IFERROR(INDEX(Overrides!$F$49:$L$288,MATCH($A187&amp;$G187,Overrides!$C$49:$C$288,0),5),"")&lt;&gt;"",IFERROR(INDEX(Overrides!$F$49:$L$288,MATCH($A187&amp;$G187,Overrides!$C$49:$C$288,0),5),""),IF(IFERROR(INDEX(Overrides!$D$6:$J$45,MATCH($F187&amp;$G187,Overrides!$C$6:$C$45,0),5),"")&lt;&gt;"",IFERROR(INDEX(Overrides!$D$6:$J$45,MATCH($F187&amp;$G187,Overrides!$C$6:$C$45,0),5),""),MROUND(VLOOKUP("P3",Setup!$A$30:$B$36,2,FALSE())*VLOOKUP($G187,Setup!$A$40:$B$48,2,FALSE())*VLOOKUP($F187,Setup!$A$52:$B$55,2,FALSE()),0.5)))</f>
        <v>24</v>
      </c>
      <c r="N187" s="232">
        <f>IF(IFERROR(INDEX(Overrides!$F$49:$L$288,MATCH($A187&amp;$G187,Overrides!$C$49:$C$288,0),6),"")&lt;&gt;"",IFERROR(INDEX(Overrides!$F$49:$L$288,MATCH($A187&amp;$G187,Overrides!$C$49:$C$288,0),6),""),IF(IFERROR(INDEX(Overrides!$D$6:$J$45,MATCH($F187&amp;$G187,Overrides!$C$6:$C$45,0),6),"")&lt;&gt;"",IFERROR(INDEX(Overrides!$D$6:$J$45,MATCH($F187&amp;$G187,Overrides!$C$6:$C$45,0),6),""),MROUND(VLOOKUP("P4",Setup!$A$30:$B$36,2,FALSE())*VLOOKUP($G187,Setup!$A$40:$B$48,2,FALSE())*VLOOKUP($F187,Setup!$A$52:$B$55,2,FALSE()),0.5)))</f>
        <v>16</v>
      </c>
      <c r="O187" s="232">
        <f>IF(IFERROR(INDEX(Overrides!$F$49:$L$288,MATCH($A187&amp;$G187,Overrides!$C$49:$C$288,0),7),"")&lt;&gt;"",IFERROR(INDEX(Overrides!$F$49:$L$288,MATCH($A187&amp;$G187,Overrides!$C$49:$C$288,0),7),""),IF(IFERROR(INDEX(Overrides!$D$6:$J$45,MATCH($F187&amp;$G187,Overrides!$C$6:$C$45,0),7),"")&lt;&gt;"",IFERROR(INDEX(Overrides!$D$6:$J$45,MATCH($F187&amp;$G187,Overrides!$C$6:$C$45,0),7),""),MROUND(VLOOKUP("P5",Setup!$A$30:$B$36,2,FALSE())*VLOOKUP($G187,Setup!$A$40:$B$48,2,FALSE())*VLOOKUP($F187,Setup!$A$52:$B$55,2,FALSE()),0.5)))</f>
        <v>12.5</v>
      </c>
      <c r="P187" s="233">
        <f>SUMIFS(Inventory!$F$2:$F$38,Inventory!$I$2:$I$38,"P1+",Inventory!$E$2:$E$38,"&lt;&gt;West")+IF(UPPER($H187)="YES",SUMIFS(Inventory!$F$2:$F$38,Inventory!$I$2:$I$38,"P1+",Inventory!$E$2:$E$38,"West"),0)</f>
        <v>68</v>
      </c>
      <c r="Q187" s="233">
        <f>SUMIFS(Inventory!$F$2:$F$38,Inventory!$I$2:$I$38,"P1",Inventory!$E$2:$E$38,"&lt;&gt;West")+IF(UPPER($H187)="YES",SUMIFS(Inventory!$F$2:$F$38,Inventory!$I$2:$I$38,"P1",Inventory!$E$2:$E$38,"West"),0)</f>
        <v>422</v>
      </c>
      <c r="R187" s="233">
        <f>SUMIFS(Inventory!$F$2:$F$38,Inventory!$I$2:$I$38,"P2+",Inventory!$E$2:$E$38,"&lt;&gt;West")+IF(UPPER($H187)="YES",SUMIFS(Inventory!$F$2:$F$38,Inventory!$I$2:$I$38,"P2+",Inventory!$E$2:$E$38,"West"),0)</f>
        <v>70</v>
      </c>
      <c r="S187" s="233">
        <f>SUMIFS(Inventory!$F$2:$F$38,Inventory!$I$2:$I$38,"P2",Inventory!$E$2:$E$38,"&lt;&gt;West")+IF(UPPER($H187)="YES",SUMIFS(Inventory!$F$2:$F$38,Inventory!$I$2:$I$38,"P2",Inventory!$E$2:$E$38,"West"),0)</f>
        <v>658</v>
      </c>
      <c r="T187" s="233">
        <f>SUMIFS(Inventory!$F$2:$F$38,Inventory!$I$2:$I$38,"P3",Inventory!$E$2:$E$38,"&lt;&gt;West")+IF(UPPER($H187)="YES",SUMIFS(Inventory!$F$2:$F$38,Inventory!$I$2:$I$38,"P3",Inventory!$E$2:$E$38,"West"),0)</f>
        <v>1120</v>
      </c>
      <c r="U187" s="233">
        <f>SUMIFS(Inventory!$F$2:$F$38,Inventory!$I$2:$I$38,"P4",Inventory!$E$2:$E$38,"&lt;&gt;West")+IF(UPPER($H187)="YES",SUMIFS(Inventory!$F$2:$F$38,Inventory!$I$2:$I$38,"P4",Inventory!$E$2:$E$38,"West"),0)</f>
        <v>746</v>
      </c>
      <c r="V187" s="233">
        <f>SUMIFS(Inventory!$F$2:$F$38,Inventory!$I$2:$I$38,"P5",Inventory!$E$2:$E$38,"&lt;&gt;West")+IF(UPPER($H187)="YES",SUMIFS(Inventory!$F$2:$F$38,Inventory!$I$2:$I$38,"P5",Inventory!$E$2:$E$38,"West"),0)</f>
        <v>922</v>
      </c>
      <c r="W187" s="233">
        <f t="shared" si="228"/>
        <v>4006</v>
      </c>
      <c r="X187" s="233">
        <f>IF(IFERROR(INDEX(Overrides!$F$292:$L$531,MATCH($A187&amp;$G187,Overrides!$C$292:$C$531,0),1),"")&lt;&gt;"",IFERROR(INDEX(Overrides!$F$292:$L$531,MATCH($A187&amp;$G187,Overrides!$C$292:$C$531,0),1),""),ROUND(P187*Setup!B$74*VLOOKUP($F187,Setup!$A$52:$C$55,3,FALSE()),0))</f>
        <v>0</v>
      </c>
      <c r="Y187" s="233">
        <f>IF(IFERROR(INDEX(Overrides!$F$292:$L$531,MATCH($A187&amp;$G187,Overrides!$C$292:$C$531,0),2),"")&lt;&gt;"",IFERROR(INDEX(Overrides!$F$292:$L$531,MATCH($A187&amp;$G187,Overrides!$C$292:$C$531,0),2),""),ROUND(Q187*Setup!C$74*VLOOKUP($F187,Setup!$A$52:$C$55,3,FALSE()),0))</f>
        <v>0</v>
      </c>
      <c r="Z187" s="233">
        <f>IF(IFERROR(INDEX(Overrides!$F$292:$L$531,MATCH($A187&amp;$G187,Overrides!$C$292:$C$531,0),3),"")&lt;&gt;"",IFERROR(INDEX(Overrides!$F$292:$L$531,MATCH($A187&amp;$G187,Overrides!$C$292:$C$531,0),3),""),ROUND(R187*Setup!D$74*VLOOKUP($F187,Setup!$A$52:$C$55,3,FALSE()),0))</f>
        <v>0</v>
      </c>
      <c r="AA187" s="233">
        <f>IF(IFERROR(INDEX(Overrides!$F$292:$L$531,MATCH($A187&amp;$G187,Overrides!$C$292:$C$531,0),4),"")&lt;&gt;"",IFERROR(INDEX(Overrides!$F$292:$L$531,MATCH($A187&amp;$G187,Overrides!$C$292:$C$531,0),4),""),ROUND(S187*Setup!E$74*VLOOKUP($F187,Setup!$A$52:$C$55,3,FALSE()),0))</f>
        <v>0</v>
      </c>
      <c r="AB187" s="233">
        <f>IF(IFERROR(INDEX(Overrides!$F$292:$L$531,MATCH($A187&amp;$G187,Overrides!$C$292:$C$531,0),5),"")&lt;&gt;"",IFERROR(INDEX(Overrides!$F$292:$L$531,MATCH($A187&amp;$G187,Overrides!$C$292:$C$531,0),5),""),ROUND(T187*Setup!F$74*VLOOKUP($F187,Setup!$A$52:$C$55,3,FALSE()),0))</f>
        <v>0</v>
      </c>
      <c r="AC187" s="233">
        <f>IF(IFERROR(INDEX(Overrides!$F$292:$L$531,MATCH($A187&amp;$G187,Overrides!$C$292:$C$531,0),6),"")&lt;&gt;"",IFERROR(INDEX(Overrides!$F$292:$L$531,MATCH($A187&amp;$G187,Overrides!$C$292:$C$531,0),6),""),ROUND(U187*Setup!G$74*VLOOKUP($F187,Setup!$A$52:$C$55,3,FALSE()),0))</f>
        <v>0</v>
      </c>
      <c r="AD187" s="233">
        <f>IF(IFERROR(INDEX(Overrides!$F$292:$L$531,MATCH($A187&amp;$G187,Overrides!$C$292:$C$531,0),7),"")&lt;&gt;"",IFERROR(INDEX(Overrides!$F$292:$L$531,MATCH($A187&amp;$G187,Overrides!$C$292:$C$531,0),7),""),ROUND(V187*Setup!H$74*VLOOKUP($F187,Setup!$A$52:$C$55,3,FALSE()),0))</f>
        <v>0</v>
      </c>
      <c r="AE187" s="233">
        <f t="shared" si="160"/>
        <v>0</v>
      </c>
      <c r="AF187" s="233">
        <f t="shared" si="161"/>
        <v>68</v>
      </c>
      <c r="AG187" s="233">
        <f t="shared" si="162"/>
        <v>422</v>
      </c>
      <c r="AH187" s="233">
        <f t="shared" si="163"/>
        <v>70</v>
      </c>
      <c r="AI187" s="233">
        <f t="shared" si="164"/>
        <v>658</v>
      </c>
      <c r="AJ187" s="233">
        <f t="shared" si="165"/>
        <v>1120</v>
      </c>
      <c r="AK187" s="233">
        <f t="shared" si="166"/>
        <v>746</v>
      </c>
      <c r="AL187" s="233">
        <f t="shared" si="167"/>
        <v>922</v>
      </c>
      <c r="AM187" s="233">
        <f t="shared" si="168"/>
        <v>3084</v>
      </c>
      <c r="AN187" s="234">
        <f t="shared" si="229"/>
        <v>0</v>
      </c>
      <c r="AO187" s="234">
        <f t="shared" si="230"/>
        <v>0</v>
      </c>
      <c r="AP187" s="234">
        <f t="shared" si="231"/>
        <v>0</v>
      </c>
      <c r="AQ187" s="234">
        <f t="shared" si="232"/>
        <v>0</v>
      </c>
      <c r="AR187" s="234">
        <f t="shared" si="233"/>
        <v>0</v>
      </c>
      <c r="AS187" s="234">
        <f t="shared" si="234"/>
        <v>0</v>
      </c>
      <c r="AT187" s="234">
        <f t="shared" si="235"/>
        <v>0</v>
      </c>
      <c r="AU187" s="234">
        <f t="shared" si="169"/>
        <v>0</v>
      </c>
      <c r="AV187" s="167" t="str">
        <f>Setup!I21</f>
        <v>Yes</v>
      </c>
      <c r="AW187" s="167" t="str">
        <f>Setup!J21</f>
        <v>Yes</v>
      </c>
    </row>
    <row r="188" spans="1:49" ht="15" customHeight="1" x14ac:dyDescent="0.3">
      <c r="A188" s="167">
        <f>Setup!A21</f>
        <v>19</v>
      </c>
      <c r="B188" s="230">
        <f>Setup!B21</f>
        <v>46312</v>
      </c>
      <c r="C188" s="167" t="str">
        <f>Setup!C21</f>
        <v>Saturday</v>
      </c>
      <c r="D188" s="167" t="str">
        <f>Setup!D21</f>
        <v>Charlotte Independence</v>
      </c>
      <c r="E188" s="231">
        <f>Setup!E21</f>
        <v>0.79166666666666696</v>
      </c>
      <c r="F188" s="167" t="str">
        <f>Setup!F21</f>
        <v>A</v>
      </c>
      <c r="G188" s="167" t="s">
        <v>119</v>
      </c>
      <c r="H188" s="167" t="str">
        <f>Setup!H21</f>
        <v>Yes</v>
      </c>
      <c r="I188" s="232">
        <f>IF(IFERROR(INDEX(Overrides!$F$49:$L$288,MATCH($A188&amp;$G188,Overrides!$C$49:$C$288,0),1),"")&lt;&gt;"",IFERROR(INDEX(Overrides!$F$49:$L$288,MATCH($A188&amp;$G188,Overrides!$C$49:$C$288,0),1),""),IF(IFERROR(INDEX(Overrides!$D$6:$J$45,MATCH($F188&amp;$G188,Overrides!$C$6:$C$45,0),1),"")&lt;&gt;"",IFERROR(INDEX(Overrides!$D$6:$J$45,MATCH($F188&amp;$G188,Overrides!$C$6:$C$45,0),1),""),MROUND(VLOOKUP("P1+",Setup!$A$30:$B$36,2,FALSE())*VLOOKUP($G188,Setup!$A$40:$B$48,2,FALSE())*VLOOKUP($F188,Setup!$A$52:$B$55,2,FALSE()),0.5)))</f>
        <v>0</v>
      </c>
      <c r="J188" s="232">
        <f>IF(IFERROR(INDEX(Overrides!$F$49:$L$288,MATCH($A188&amp;$G188,Overrides!$C$49:$C$288,0),2),"")&lt;&gt;"",IFERROR(INDEX(Overrides!$F$49:$L$288,MATCH($A188&amp;$G188,Overrides!$C$49:$C$288,0),2),""),IF(IFERROR(INDEX(Overrides!$D$6:$J$45,MATCH($F188&amp;$G188,Overrides!$C$6:$C$45,0),2),"")&lt;&gt;"",IFERROR(INDEX(Overrides!$D$6:$J$45,MATCH($F188&amp;$G188,Overrides!$C$6:$C$45,0),2),""),MROUND(VLOOKUP("P1",Setup!$A$30:$B$36,2,FALSE())*VLOOKUP($G188,Setup!$A$40:$B$48,2,FALSE())*VLOOKUP($F188,Setup!$A$52:$B$55,2,FALSE()),0.5)))</f>
        <v>0</v>
      </c>
      <c r="K188" s="232">
        <f>IF(IFERROR(INDEX(Overrides!$F$49:$L$288,MATCH($A188&amp;$G188,Overrides!$C$49:$C$288,0),3),"")&lt;&gt;"",IFERROR(INDEX(Overrides!$F$49:$L$288,MATCH($A188&amp;$G188,Overrides!$C$49:$C$288,0),3),""),IF(IFERROR(INDEX(Overrides!$D$6:$J$45,MATCH($F188&amp;$G188,Overrides!$C$6:$C$45,0),3),"")&lt;&gt;"",IFERROR(INDEX(Overrides!$D$6:$J$45,MATCH($F188&amp;$G188,Overrides!$C$6:$C$45,0),3),""),MROUND(VLOOKUP("P2+",Setup!$A$30:$B$36,2,FALSE())*VLOOKUP($G188,Setup!$A$40:$B$48,2,FALSE())*VLOOKUP($F188,Setup!$A$52:$B$55,2,FALSE()),0.5)))</f>
        <v>0</v>
      </c>
      <c r="L188" s="232">
        <f>IF(IFERROR(INDEX(Overrides!$F$49:$L$288,MATCH($A188&amp;$G188,Overrides!$C$49:$C$288,0),4),"")&lt;&gt;"",IFERROR(INDEX(Overrides!$F$49:$L$288,MATCH($A188&amp;$G188,Overrides!$C$49:$C$288,0),4),""),IF(IFERROR(INDEX(Overrides!$D$6:$J$45,MATCH($F188&amp;$G188,Overrides!$C$6:$C$45,0),4),"")&lt;&gt;"",IFERROR(INDEX(Overrides!$D$6:$J$45,MATCH($F188&amp;$G188,Overrides!$C$6:$C$45,0),4),""),MROUND(VLOOKUP("P2",Setup!$A$30:$B$36,2,FALSE())*VLOOKUP($G188,Setup!$A$40:$B$48,2,FALSE())*VLOOKUP($F188,Setup!$A$52:$B$55,2,FALSE()),0.5)))</f>
        <v>0</v>
      </c>
      <c r="M188" s="232">
        <f>IF(IFERROR(INDEX(Overrides!$F$49:$L$288,MATCH($A188&amp;$G188,Overrides!$C$49:$C$288,0),5),"")&lt;&gt;"",IFERROR(INDEX(Overrides!$F$49:$L$288,MATCH($A188&amp;$G188,Overrides!$C$49:$C$288,0),5),""),IF(IFERROR(INDEX(Overrides!$D$6:$J$45,MATCH($F188&amp;$G188,Overrides!$C$6:$C$45,0),5),"")&lt;&gt;"",IFERROR(INDEX(Overrides!$D$6:$J$45,MATCH($F188&amp;$G188,Overrides!$C$6:$C$45,0),5),""),MROUND(VLOOKUP("P3",Setup!$A$30:$B$36,2,FALSE())*VLOOKUP($G188,Setup!$A$40:$B$48,2,FALSE())*VLOOKUP($F188,Setup!$A$52:$B$55,2,FALSE()),0.5)))</f>
        <v>0</v>
      </c>
      <c r="N188" s="232">
        <f>IF(IFERROR(INDEX(Overrides!$F$49:$L$288,MATCH($A188&amp;$G188,Overrides!$C$49:$C$288,0),6),"")&lt;&gt;"",IFERROR(INDEX(Overrides!$F$49:$L$288,MATCH($A188&amp;$G188,Overrides!$C$49:$C$288,0),6),""),IF(IFERROR(INDEX(Overrides!$D$6:$J$45,MATCH($F188&amp;$G188,Overrides!$C$6:$C$45,0),6),"")&lt;&gt;"",IFERROR(INDEX(Overrides!$D$6:$J$45,MATCH($F188&amp;$G188,Overrides!$C$6:$C$45,0),6),""),MROUND(VLOOKUP("P4",Setup!$A$30:$B$36,2,FALSE())*VLOOKUP($G188,Setup!$A$40:$B$48,2,FALSE())*VLOOKUP($F188,Setup!$A$52:$B$55,2,FALSE()),0.5)))</f>
        <v>0</v>
      </c>
      <c r="O188" s="232">
        <f>IF(IFERROR(INDEX(Overrides!$F$49:$L$288,MATCH($A188&amp;$G188,Overrides!$C$49:$C$288,0),7),"")&lt;&gt;"",IFERROR(INDEX(Overrides!$F$49:$L$288,MATCH($A188&amp;$G188,Overrides!$C$49:$C$288,0),7),""),IF(IFERROR(INDEX(Overrides!$D$6:$J$45,MATCH($F188&amp;$G188,Overrides!$C$6:$C$45,0),7),"")&lt;&gt;"",IFERROR(INDEX(Overrides!$D$6:$J$45,MATCH($F188&amp;$G188,Overrides!$C$6:$C$45,0),7),""),MROUND(VLOOKUP("P5",Setup!$A$30:$B$36,2,FALSE())*VLOOKUP($G188,Setup!$A$40:$B$48,2,FALSE())*VLOOKUP($F188,Setup!$A$52:$B$55,2,FALSE()),0.5)))</f>
        <v>0</v>
      </c>
      <c r="P188" s="233">
        <f>SUMIFS(Inventory!$F$2:$F$38,Inventory!$I$2:$I$38,"P1+",Inventory!$E$2:$E$38,"&lt;&gt;West")+IF(UPPER($H188)="YES",SUMIFS(Inventory!$F$2:$F$38,Inventory!$I$2:$I$38,"P1+",Inventory!$E$2:$E$38,"West"),0)</f>
        <v>68</v>
      </c>
      <c r="Q188" s="233">
        <f>SUMIFS(Inventory!$F$2:$F$38,Inventory!$I$2:$I$38,"P1",Inventory!$E$2:$E$38,"&lt;&gt;West")+IF(UPPER($H188)="YES",SUMIFS(Inventory!$F$2:$F$38,Inventory!$I$2:$I$38,"P1",Inventory!$E$2:$E$38,"West"),0)</f>
        <v>422</v>
      </c>
      <c r="R188" s="233">
        <f>SUMIFS(Inventory!$F$2:$F$38,Inventory!$I$2:$I$38,"P2+",Inventory!$E$2:$E$38,"&lt;&gt;West")+IF(UPPER($H188)="YES",SUMIFS(Inventory!$F$2:$F$38,Inventory!$I$2:$I$38,"P2+",Inventory!$E$2:$E$38,"West"),0)</f>
        <v>70</v>
      </c>
      <c r="S188" s="233">
        <f>SUMIFS(Inventory!$F$2:$F$38,Inventory!$I$2:$I$38,"P2",Inventory!$E$2:$E$38,"&lt;&gt;West")+IF(UPPER($H188)="YES",SUMIFS(Inventory!$F$2:$F$38,Inventory!$I$2:$I$38,"P2",Inventory!$E$2:$E$38,"West"),0)</f>
        <v>658</v>
      </c>
      <c r="T188" s="233">
        <f>SUMIFS(Inventory!$F$2:$F$38,Inventory!$I$2:$I$38,"P3",Inventory!$E$2:$E$38,"&lt;&gt;West")+IF(UPPER($H188)="YES",SUMIFS(Inventory!$F$2:$F$38,Inventory!$I$2:$I$38,"P3",Inventory!$E$2:$E$38,"West"),0)</f>
        <v>1120</v>
      </c>
      <c r="U188" s="233">
        <f>SUMIFS(Inventory!$F$2:$F$38,Inventory!$I$2:$I$38,"P4",Inventory!$E$2:$E$38,"&lt;&gt;West")+IF(UPPER($H188)="YES",SUMIFS(Inventory!$F$2:$F$38,Inventory!$I$2:$I$38,"P4",Inventory!$E$2:$E$38,"West"),0)</f>
        <v>746</v>
      </c>
      <c r="V188" s="233">
        <f>SUMIFS(Inventory!$F$2:$F$38,Inventory!$I$2:$I$38,"P5",Inventory!$E$2:$E$38,"&lt;&gt;West")+IF(UPPER($H188)="YES",SUMIFS(Inventory!$F$2:$F$38,Inventory!$I$2:$I$38,"P5",Inventory!$E$2:$E$38,"West"),0)</f>
        <v>922</v>
      </c>
      <c r="W188" s="233">
        <f t="shared" si="228"/>
        <v>4006</v>
      </c>
      <c r="X188" s="233">
        <f>IF(IFERROR(INDEX(Overrides!$F$292:$L$531,MATCH($A188&amp;$G188,Overrides!$C$292:$C$531,0),1),"")&lt;&gt;"",IFERROR(INDEX(Overrides!$F$292:$L$531,MATCH($A188&amp;$G188,Overrides!$C$292:$C$531,0),1),""),ROUND(P188*Setup!B$75*VLOOKUP($F188,Setup!$A$52:$C$55,3,FALSE()),0))</f>
        <v>0</v>
      </c>
      <c r="Y188" s="233">
        <f>IF(IFERROR(INDEX(Overrides!$F$292:$L$531,MATCH($A188&amp;$G188,Overrides!$C$292:$C$531,0),2),"")&lt;&gt;"",IFERROR(INDEX(Overrides!$F$292:$L$531,MATCH($A188&amp;$G188,Overrides!$C$292:$C$531,0),2),""),ROUND(Q188*Setup!C$75*VLOOKUP($F188,Setup!$A$52:$C$55,3,FALSE()),0))</f>
        <v>0</v>
      </c>
      <c r="Z188" s="233">
        <f>IF(IFERROR(INDEX(Overrides!$F$292:$L$531,MATCH($A188&amp;$G188,Overrides!$C$292:$C$531,0),3),"")&lt;&gt;"",IFERROR(INDEX(Overrides!$F$292:$L$531,MATCH($A188&amp;$G188,Overrides!$C$292:$C$531,0),3),""),ROUND(R188*Setup!D$75*VLOOKUP($F188,Setup!$A$52:$C$55,3,FALSE()),0))</f>
        <v>0</v>
      </c>
      <c r="AA188" s="233">
        <f>IF(IFERROR(INDEX(Overrides!$F$292:$L$531,MATCH($A188&amp;$G188,Overrides!$C$292:$C$531,0),4),"")&lt;&gt;"",IFERROR(INDEX(Overrides!$F$292:$L$531,MATCH($A188&amp;$G188,Overrides!$C$292:$C$531,0),4),""),ROUND(S188*Setup!E$75*VLOOKUP($F188,Setup!$A$52:$C$55,3,FALSE()),0))</f>
        <v>0</v>
      </c>
      <c r="AB188" s="233">
        <f>IF(IFERROR(INDEX(Overrides!$F$292:$L$531,MATCH($A188&amp;$G188,Overrides!$C$292:$C$531,0),5),"")&lt;&gt;"",IFERROR(INDEX(Overrides!$F$292:$L$531,MATCH($A188&amp;$G188,Overrides!$C$292:$C$531,0),5),""),ROUND(T188*Setup!F$75*VLOOKUP($F188,Setup!$A$52:$C$55,3,FALSE()),0))</f>
        <v>0</v>
      </c>
      <c r="AC188" s="233">
        <f>IF(IFERROR(INDEX(Overrides!$F$292:$L$531,MATCH($A188&amp;$G188,Overrides!$C$292:$C$531,0),6),"")&lt;&gt;"",IFERROR(INDEX(Overrides!$F$292:$L$531,MATCH($A188&amp;$G188,Overrides!$C$292:$C$531,0),6),""),ROUND(U188*Setup!G$75*VLOOKUP($F188,Setup!$A$52:$C$55,3,FALSE()),0))</f>
        <v>0</v>
      </c>
      <c r="AD188" s="233">
        <f>IF(IFERROR(INDEX(Overrides!$F$292:$L$531,MATCH($A188&amp;$G188,Overrides!$C$292:$C$531,0),7),"")&lt;&gt;"",IFERROR(INDEX(Overrides!$F$292:$L$531,MATCH($A188&amp;$G188,Overrides!$C$292:$C$531,0),7),""),ROUND(V188*Setup!H$75*VLOOKUP($F188,Setup!$A$52:$C$55,3,FALSE()),0))</f>
        <v>0</v>
      </c>
      <c r="AE188" s="233">
        <f t="shared" si="160"/>
        <v>0</v>
      </c>
      <c r="AF188" s="233">
        <f t="shared" si="161"/>
        <v>68</v>
      </c>
      <c r="AG188" s="233">
        <f t="shared" si="162"/>
        <v>422</v>
      </c>
      <c r="AH188" s="233">
        <f t="shared" si="163"/>
        <v>70</v>
      </c>
      <c r="AI188" s="233">
        <f t="shared" si="164"/>
        <v>658</v>
      </c>
      <c r="AJ188" s="233">
        <f t="shared" si="165"/>
        <v>1120</v>
      </c>
      <c r="AK188" s="233">
        <f t="shared" si="166"/>
        <v>746</v>
      </c>
      <c r="AL188" s="233">
        <f t="shared" si="167"/>
        <v>922</v>
      </c>
      <c r="AM188" s="233">
        <f t="shared" si="168"/>
        <v>3084</v>
      </c>
      <c r="AN188" s="234">
        <f t="shared" si="229"/>
        <v>0</v>
      </c>
      <c r="AO188" s="234">
        <f t="shared" si="230"/>
        <v>0</v>
      </c>
      <c r="AP188" s="234">
        <f t="shared" si="231"/>
        <v>0</v>
      </c>
      <c r="AQ188" s="234">
        <f t="shared" si="232"/>
        <v>0</v>
      </c>
      <c r="AR188" s="234">
        <f t="shared" si="233"/>
        <v>0</v>
      </c>
      <c r="AS188" s="234">
        <f t="shared" si="234"/>
        <v>0</v>
      </c>
      <c r="AT188" s="234">
        <f t="shared" si="235"/>
        <v>0</v>
      </c>
      <c r="AU188" s="234">
        <f t="shared" si="169"/>
        <v>0</v>
      </c>
      <c r="AV188" s="167" t="str">
        <f>Setup!I21</f>
        <v>Yes</v>
      </c>
      <c r="AW188" s="167" t="str">
        <f>Setup!J21</f>
        <v>Yes</v>
      </c>
    </row>
    <row r="189" spans="1:49" ht="15" customHeight="1" x14ac:dyDescent="0.3">
      <c r="A189" s="167">
        <f>Setup!A21</f>
        <v>19</v>
      </c>
      <c r="B189" s="230">
        <f>Setup!B21</f>
        <v>46312</v>
      </c>
      <c r="C189" s="167" t="str">
        <f>Setup!C21</f>
        <v>Saturday</v>
      </c>
      <c r="D189" s="167" t="str">
        <f>Setup!D21</f>
        <v>Charlotte Independence</v>
      </c>
      <c r="E189" s="231">
        <f>Setup!E21</f>
        <v>0.79166666666666696</v>
      </c>
      <c r="F189" s="167" t="str">
        <f>Setup!F21</f>
        <v>A</v>
      </c>
      <c r="G189" s="167" t="s">
        <v>121</v>
      </c>
      <c r="H189" s="167" t="str">
        <f>Setup!H21</f>
        <v>Yes</v>
      </c>
      <c r="I189" s="232">
        <f>IF(IFERROR(INDEX(Overrides!$F$49:$L$288,MATCH($A189&amp;$G189,Overrides!$C$49:$C$288,0),1),"")&lt;&gt;"",IFERROR(INDEX(Overrides!$F$49:$L$288,MATCH($A189&amp;$G189,Overrides!$C$49:$C$288,0),1),""),IF(IFERROR(INDEX(Overrides!$D$6:$J$45,MATCH($F189&amp;$G189,Overrides!$C$6:$C$45,0),1),"")&lt;&gt;"",IFERROR(INDEX(Overrides!$D$6:$J$45,MATCH($F189&amp;$G189,Overrides!$C$6:$C$45,0),1),""),MROUND(VLOOKUP("P1+",Setup!$A$30:$B$36,2,FALSE())*VLOOKUP($G189,Setup!$A$40:$B$48,2,FALSE())*VLOOKUP($F189,Setup!$A$52:$B$55,2,FALSE()),0.5)))</f>
        <v>0</v>
      </c>
      <c r="J189" s="232">
        <f>IF(IFERROR(INDEX(Overrides!$F$49:$L$288,MATCH($A189&amp;$G189,Overrides!$C$49:$C$288,0),2),"")&lt;&gt;"",IFERROR(INDEX(Overrides!$F$49:$L$288,MATCH($A189&amp;$G189,Overrides!$C$49:$C$288,0),2),""),IF(IFERROR(INDEX(Overrides!$D$6:$J$45,MATCH($F189&amp;$G189,Overrides!$C$6:$C$45,0),2),"")&lt;&gt;"",IFERROR(INDEX(Overrides!$D$6:$J$45,MATCH($F189&amp;$G189,Overrides!$C$6:$C$45,0),2),""),MROUND(VLOOKUP("P1",Setup!$A$30:$B$36,2,FALSE())*VLOOKUP($G189,Setup!$A$40:$B$48,2,FALSE())*VLOOKUP($F189,Setup!$A$52:$B$55,2,FALSE()),0.5)))</f>
        <v>0</v>
      </c>
      <c r="K189" s="232">
        <f>IF(IFERROR(INDEX(Overrides!$F$49:$L$288,MATCH($A189&amp;$G189,Overrides!$C$49:$C$288,0),3),"")&lt;&gt;"",IFERROR(INDEX(Overrides!$F$49:$L$288,MATCH($A189&amp;$G189,Overrides!$C$49:$C$288,0),3),""),IF(IFERROR(INDEX(Overrides!$D$6:$J$45,MATCH($F189&amp;$G189,Overrides!$C$6:$C$45,0),3),"")&lt;&gt;"",IFERROR(INDEX(Overrides!$D$6:$J$45,MATCH($F189&amp;$G189,Overrides!$C$6:$C$45,0),3),""),MROUND(VLOOKUP("P2+",Setup!$A$30:$B$36,2,FALSE())*VLOOKUP($G189,Setup!$A$40:$B$48,2,FALSE())*VLOOKUP($F189,Setup!$A$52:$B$55,2,FALSE()),0.5)))</f>
        <v>0</v>
      </c>
      <c r="L189" s="232">
        <f>IF(IFERROR(INDEX(Overrides!$F$49:$L$288,MATCH($A189&amp;$G189,Overrides!$C$49:$C$288,0),4),"")&lt;&gt;"",IFERROR(INDEX(Overrides!$F$49:$L$288,MATCH($A189&amp;$G189,Overrides!$C$49:$C$288,0),4),""),IF(IFERROR(INDEX(Overrides!$D$6:$J$45,MATCH($F189&amp;$G189,Overrides!$C$6:$C$45,0),4),"")&lt;&gt;"",IFERROR(INDEX(Overrides!$D$6:$J$45,MATCH($F189&amp;$G189,Overrides!$C$6:$C$45,0),4),""),MROUND(VLOOKUP("P2",Setup!$A$30:$B$36,2,FALSE())*VLOOKUP($G189,Setup!$A$40:$B$48,2,FALSE())*VLOOKUP($F189,Setup!$A$52:$B$55,2,FALSE()),0.5)))</f>
        <v>0</v>
      </c>
      <c r="M189" s="232">
        <f>IF(IFERROR(INDEX(Overrides!$F$49:$L$288,MATCH($A189&amp;$G189,Overrides!$C$49:$C$288,0),5),"")&lt;&gt;"",IFERROR(INDEX(Overrides!$F$49:$L$288,MATCH($A189&amp;$G189,Overrides!$C$49:$C$288,0),5),""),IF(IFERROR(INDEX(Overrides!$D$6:$J$45,MATCH($F189&amp;$G189,Overrides!$C$6:$C$45,0),5),"")&lt;&gt;"",IFERROR(INDEX(Overrides!$D$6:$J$45,MATCH($F189&amp;$G189,Overrides!$C$6:$C$45,0),5),""),MROUND(VLOOKUP("P3",Setup!$A$30:$B$36,2,FALSE())*VLOOKUP($G189,Setup!$A$40:$B$48,2,FALSE())*VLOOKUP($F189,Setup!$A$52:$B$55,2,FALSE()),0.5)))</f>
        <v>0</v>
      </c>
      <c r="N189" s="232">
        <f>IF(IFERROR(INDEX(Overrides!$F$49:$L$288,MATCH($A189&amp;$G189,Overrides!$C$49:$C$288,0),6),"")&lt;&gt;"",IFERROR(INDEX(Overrides!$F$49:$L$288,MATCH($A189&amp;$G189,Overrides!$C$49:$C$288,0),6),""),IF(IFERROR(INDEX(Overrides!$D$6:$J$45,MATCH($F189&amp;$G189,Overrides!$C$6:$C$45,0),6),"")&lt;&gt;"",IFERROR(INDEX(Overrides!$D$6:$J$45,MATCH($F189&amp;$G189,Overrides!$C$6:$C$45,0),6),""),MROUND(VLOOKUP("P4",Setup!$A$30:$B$36,2,FALSE())*VLOOKUP($G189,Setup!$A$40:$B$48,2,FALSE())*VLOOKUP($F189,Setup!$A$52:$B$55,2,FALSE()),0.5)))</f>
        <v>0</v>
      </c>
      <c r="O189" s="232">
        <f>IF(IFERROR(INDEX(Overrides!$F$49:$L$288,MATCH($A189&amp;$G189,Overrides!$C$49:$C$288,0),7),"")&lt;&gt;"",IFERROR(INDEX(Overrides!$F$49:$L$288,MATCH($A189&amp;$G189,Overrides!$C$49:$C$288,0),7),""),IF(IFERROR(INDEX(Overrides!$D$6:$J$45,MATCH($F189&amp;$G189,Overrides!$C$6:$C$45,0),7),"")&lt;&gt;"",IFERROR(INDEX(Overrides!$D$6:$J$45,MATCH($F189&amp;$G189,Overrides!$C$6:$C$45,0),7),""),MROUND(VLOOKUP("P5",Setup!$A$30:$B$36,2,FALSE())*VLOOKUP($G189,Setup!$A$40:$B$48,2,FALSE())*VLOOKUP($F189,Setup!$A$52:$B$55,2,FALSE()),0.5)))</f>
        <v>0</v>
      </c>
      <c r="P189" s="233">
        <f>SUMIFS(Inventory!$F$2:$F$38,Inventory!$I$2:$I$38,"P1+",Inventory!$E$2:$E$38,"&lt;&gt;West")+IF(UPPER($H189)="YES",SUMIFS(Inventory!$F$2:$F$38,Inventory!$I$2:$I$38,"P1+",Inventory!$E$2:$E$38,"West"),0)</f>
        <v>68</v>
      </c>
      <c r="Q189" s="233">
        <f>SUMIFS(Inventory!$F$2:$F$38,Inventory!$I$2:$I$38,"P1",Inventory!$E$2:$E$38,"&lt;&gt;West")+IF(UPPER($H189)="YES",SUMIFS(Inventory!$F$2:$F$38,Inventory!$I$2:$I$38,"P1",Inventory!$E$2:$E$38,"West"),0)</f>
        <v>422</v>
      </c>
      <c r="R189" s="233">
        <f>SUMIFS(Inventory!$F$2:$F$38,Inventory!$I$2:$I$38,"P2+",Inventory!$E$2:$E$38,"&lt;&gt;West")+IF(UPPER($H189)="YES",SUMIFS(Inventory!$F$2:$F$38,Inventory!$I$2:$I$38,"P2+",Inventory!$E$2:$E$38,"West"),0)</f>
        <v>70</v>
      </c>
      <c r="S189" s="233">
        <f>SUMIFS(Inventory!$F$2:$F$38,Inventory!$I$2:$I$38,"P2",Inventory!$E$2:$E$38,"&lt;&gt;West")+IF(UPPER($H189)="YES",SUMIFS(Inventory!$F$2:$F$38,Inventory!$I$2:$I$38,"P2",Inventory!$E$2:$E$38,"West"),0)</f>
        <v>658</v>
      </c>
      <c r="T189" s="233">
        <f>SUMIFS(Inventory!$F$2:$F$38,Inventory!$I$2:$I$38,"P3",Inventory!$E$2:$E$38,"&lt;&gt;West")+IF(UPPER($H189)="YES",SUMIFS(Inventory!$F$2:$F$38,Inventory!$I$2:$I$38,"P3",Inventory!$E$2:$E$38,"West"),0)</f>
        <v>1120</v>
      </c>
      <c r="U189" s="233">
        <f>SUMIFS(Inventory!$F$2:$F$38,Inventory!$I$2:$I$38,"P4",Inventory!$E$2:$E$38,"&lt;&gt;West")+IF(UPPER($H189)="YES",SUMIFS(Inventory!$F$2:$F$38,Inventory!$I$2:$I$38,"P4",Inventory!$E$2:$E$38,"West"),0)</f>
        <v>746</v>
      </c>
      <c r="V189" s="233">
        <f>SUMIFS(Inventory!$F$2:$F$38,Inventory!$I$2:$I$38,"P5",Inventory!$E$2:$E$38,"&lt;&gt;West")+IF(UPPER($H189)="YES",SUMIFS(Inventory!$F$2:$F$38,Inventory!$I$2:$I$38,"P5",Inventory!$E$2:$E$38,"West"),0)</f>
        <v>922</v>
      </c>
      <c r="W189" s="233">
        <f t="shared" si="228"/>
        <v>4006</v>
      </c>
      <c r="X189" s="233">
        <f>IF(IFERROR(INDEX(Overrides!$F$292:$L$531,MATCH($A189&amp;$G189,Overrides!$C$292:$C$531,0),1),"")&lt;&gt;"",IFERROR(INDEX(Overrides!$F$292:$L$531,MATCH($A189&amp;$G189,Overrides!$C$292:$C$531,0),1),""),ROUND(P189*Setup!B$76*VLOOKUP($F189,Setup!$A$52:$C$55,3,FALSE()),0))</f>
        <v>0</v>
      </c>
      <c r="Y189" s="233">
        <f>IF(IFERROR(INDEX(Overrides!$F$292:$L$531,MATCH($A189&amp;$G189,Overrides!$C$292:$C$531,0),2),"")&lt;&gt;"",IFERROR(INDEX(Overrides!$F$292:$L$531,MATCH($A189&amp;$G189,Overrides!$C$292:$C$531,0),2),""),ROUND(Q189*Setup!C$76*VLOOKUP($F189,Setup!$A$52:$C$55,3,FALSE()),0))</f>
        <v>0</v>
      </c>
      <c r="Z189" s="233">
        <f>IF(IFERROR(INDEX(Overrides!$F$292:$L$531,MATCH($A189&amp;$G189,Overrides!$C$292:$C$531,0),3),"")&lt;&gt;"",IFERROR(INDEX(Overrides!$F$292:$L$531,MATCH($A189&amp;$G189,Overrides!$C$292:$C$531,0),3),""),ROUND(R189*Setup!D$76*VLOOKUP($F189,Setup!$A$52:$C$55,3,FALSE()),0))</f>
        <v>0</v>
      </c>
      <c r="AA189" s="233">
        <f>IF(IFERROR(INDEX(Overrides!$F$292:$L$531,MATCH($A189&amp;$G189,Overrides!$C$292:$C$531,0),4),"")&lt;&gt;"",IFERROR(INDEX(Overrides!$F$292:$L$531,MATCH($A189&amp;$G189,Overrides!$C$292:$C$531,0),4),""),ROUND(S189*Setup!E$76*VLOOKUP($F189,Setup!$A$52:$C$55,3,FALSE()),0))</f>
        <v>0</v>
      </c>
      <c r="AB189" s="233">
        <f>IF(IFERROR(INDEX(Overrides!$F$292:$L$531,MATCH($A189&amp;$G189,Overrides!$C$292:$C$531,0),5),"")&lt;&gt;"",IFERROR(INDEX(Overrides!$F$292:$L$531,MATCH($A189&amp;$G189,Overrides!$C$292:$C$531,0),5),""),ROUND(T189*Setup!F$76*VLOOKUP($F189,Setup!$A$52:$C$55,3,FALSE()),0))</f>
        <v>0</v>
      </c>
      <c r="AC189" s="233">
        <f>IF(IFERROR(INDEX(Overrides!$F$292:$L$531,MATCH($A189&amp;$G189,Overrides!$C$292:$C$531,0),6),"")&lt;&gt;"",IFERROR(INDEX(Overrides!$F$292:$L$531,MATCH($A189&amp;$G189,Overrides!$C$292:$C$531,0),6),""),ROUND(U189*Setup!G$76*VLOOKUP($F189,Setup!$A$52:$C$55,3,FALSE()),0))</f>
        <v>0</v>
      </c>
      <c r="AD189" s="233">
        <f>IF(IFERROR(INDEX(Overrides!$F$292:$L$531,MATCH($A189&amp;$G189,Overrides!$C$292:$C$531,0),7),"")&lt;&gt;"",IFERROR(INDEX(Overrides!$F$292:$L$531,MATCH($A189&amp;$G189,Overrides!$C$292:$C$531,0),7),""),ROUND(V189*Setup!H$76*VLOOKUP($F189,Setup!$A$52:$C$55,3,FALSE()),0))</f>
        <v>0</v>
      </c>
      <c r="AE189" s="233">
        <f t="shared" si="160"/>
        <v>0</v>
      </c>
      <c r="AF189" s="233">
        <f t="shared" si="161"/>
        <v>68</v>
      </c>
      <c r="AG189" s="233">
        <f t="shared" si="162"/>
        <v>422</v>
      </c>
      <c r="AH189" s="233">
        <f t="shared" si="163"/>
        <v>70</v>
      </c>
      <c r="AI189" s="233">
        <f t="shared" si="164"/>
        <v>658</v>
      </c>
      <c r="AJ189" s="233">
        <f t="shared" si="165"/>
        <v>1120</v>
      </c>
      <c r="AK189" s="233">
        <f t="shared" si="166"/>
        <v>746</v>
      </c>
      <c r="AL189" s="233">
        <f t="shared" si="167"/>
        <v>922</v>
      </c>
      <c r="AM189" s="233">
        <f t="shared" si="168"/>
        <v>3084</v>
      </c>
      <c r="AN189" s="234">
        <f t="shared" si="229"/>
        <v>0</v>
      </c>
      <c r="AO189" s="234">
        <f t="shared" si="230"/>
        <v>0</v>
      </c>
      <c r="AP189" s="234">
        <f t="shared" si="231"/>
        <v>0</v>
      </c>
      <c r="AQ189" s="234">
        <f t="shared" si="232"/>
        <v>0</v>
      </c>
      <c r="AR189" s="234">
        <f t="shared" si="233"/>
        <v>0</v>
      </c>
      <c r="AS189" s="234">
        <f t="shared" si="234"/>
        <v>0</v>
      </c>
      <c r="AT189" s="234">
        <f t="shared" si="235"/>
        <v>0</v>
      </c>
      <c r="AU189" s="234">
        <f t="shared" si="169"/>
        <v>0</v>
      </c>
      <c r="AV189" s="167" t="str">
        <f>Setup!I21</f>
        <v>Yes</v>
      </c>
      <c r="AW189" s="167" t="str">
        <f>Setup!J21</f>
        <v>Yes</v>
      </c>
    </row>
    <row r="190" spans="1:49" ht="15" customHeight="1" x14ac:dyDescent="0.3">
      <c r="A190" s="167">
        <f>Setup!A21</f>
        <v>19</v>
      </c>
      <c r="B190" s="230">
        <f>Setup!B21</f>
        <v>46312</v>
      </c>
      <c r="C190" s="167" t="str">
        <f>Setup!C21</f>
        <v>Saturday</v>
      </c>
      <c r="D190" s="167" t="str">
        <f>Setup!D21</f>
        <v>Charlotte Independence</v>
      </c>
      <c r="E190" s="231">
        <f>Setup!E21</f>
        <v>0.79166666666666696</v>
      </c>
      <c r="F190" s="167" t="str">
        <f>Setup!F21</f>
        <v>A</v>
      </c>
      <c r="G190" s="167" t="s">
        <v>123</v>
      </c>
      <c r="H190" s="167" t="str">
        <f>Setup!H21</f>
        <v>Yes</v>
      </c>
      <c r="I190" s="232">
        <f>IF(IFERROR(INDEX(Overrides!$F$49:$L$288,MATCH($A190&amp;$G190,Overrides!$C$49:$C$288,0),1),"")&lt;&gt;"",IFERROR(INDEX(Overrides!$F$49:$L$288,MATCH($A190&amp;$G190,Overrides!$C$49:$C$288,0),1),""),IF(IFERROR(INDEX(Overrides!$D$6:$J$45,MATCH($F190&amp;$G190,Overrides!$C$6:$C$45,0),1),"")&lt;&gt;"",IFERROR(INDEX(Overrides!$D$6:$J$45,MATCH($F190&amp;$G190,Overrides!$C$6:$C$45,0),1),""),MROUND(VLOOKUP("P1+",Setup!$A$30:$B$36,2,FALSE())*VLOOKUP($G190,Setup!$A$40:$B$48,2,FALSE())*VLOOKUP($F190,Setup!$A$52:$B$55,2,FALSE()),0.5)))</f>
        <v>0</v>
      </c>
      <c r="J190" s="232">
        <f>IF(IFERROR(INDEX(Overrides!$F$49:$L$288,MATCH($A190&amp;$G190,Overrides!$C$49:$C$288,0),2),"")&lt;&gt;"",IFERROR(INDEX(Overrides!$F$49:$L$288,MATCH($A190&amp;$G190,Overrides!$C$49:$C$288,0),2),""),IF(IFERROR(INDEX(Overrides!$D$6:$J$45,MATCH($F190&amp;$G190,Overrides!$C$6:$C$45,0),2),"")&lt;&gt;"",IFERROR(INDEX(Overrides!$D$6:$J$45,MATCH($F190&amp;$G190,Overrides!$C$6:$C$45,0),2),""),MROUND(VLOOKUP("P1",Setup!$A$30:$B$36,2,FALSE())*VLOOKUP($G190,Setup!$A$40:$B$48,2,FALSE())*VLOOKUP($F190,Setup!$A$52:$B$55,2,FALSE()),0.5)))</f>
        <v>0</v>
      </c>
      <c r="K190" s="232">
        <f>IF(IFERROR(INDEX(Overrides!$F$49:$L$288,MATCH($A190&amp;$G190,Overrides!$C$49:$C$288,0),3),"")&lt;&gt;"",IFERROR(INDEX(Overrides!$F$49:$L$288,MATCH($A190&amp;$G190,Overrides!$C$49:$C$288,0),3),""),IF(IFERROR(INDEX(Overrides!$D$6:$J$45,MATCH($F190&amp;$G190,Overrides!$C$6:$C$45,0),3),"")&lt;&gt;"",IFERROR(INDEX(Overrides!$D$6:$J$45,MATCH($F190&amp;$G190,Overrides!$C$6:$C$45,0),3),""),MROUND(VLOOKUP("P2+",Setup!$A$30:$B$36,2,FALSE())*VLOOKUP($G190,Setup!$A$40:$B$48,2,FALSE())*VLOOKUP($F190,Setup!$A$52:$B$55,2,FALSE()),0.5)))</f>
        <v>0</v>
      </c>
      <c r="L190" s="232">
        <f>IF(IFERROR(INDEX(Overrides!$F$49:$L$288,MATCH($A190&amp;$G190,Overrides!$C$49:$C$288,0),4),"")&lt;&gt;"",IFERROR(INDEX(Overrides!$F$49:$L$288,MATCH($A190&amp;$G190,Overrides!$C$49:$C$288,0),4),""),IF(IFERROR(INDEX(Overrides!$D$6:$J$45,MATCH($F190&amp;$G190,Overrides!$C$6:$C$45,0),4),"")&lt;&gt;"",IFERROR(INDEX(Overrides!$D$6:$J$45,MATCH($F190&amp;$G190,Overrides!$C$6:$C$45,0),4),""),MROUND(VLOOKUP("P2",Setup!$A$30:$B$36,2,FALSE())*VLOOKUP($G190,Setup!$A$40:$B$48,2,FALSE())*VLOOKUP($F190,Setup!$A$52:$B$55,2,FALSE()),0.5)))</f>
        <v>0</v>
      </c>
      <c r="M190" s="232">
        <f>IF(IFERROR(INDEX(Overrides!$F$49:$L$288,MATCH($A190&amp;$G190,Overrides!$C$49:$C$288,0),5),"")&lt;&gt;"",IFERROR(INDEX(Overrides!$F$49:$L$288,MATCH($A190&amp;$G190,Overrides!$C$49:$C$288,0),5),""),IF(IFERROR(INDEX(Overrides!$D$6:$J$45,MATCH($F190&amp;$G190,Overrides!$C$6:$C$45,0),5),"")&lt;&gt;"",IFERROR(INDEX(Overrides!$D$6:$J$45,MATCH($F190&amp;$G190,Overrides!$C$6:$C$45,0),5),""),MROUND(VLOOKUP("P3",Setup!$A$30:$B$36,2,FALSE())*VLOOKUP($G190,Setup!$A$40:$B$48,2,FALSE())*VLOOKUP($F190,Setup!$A$52:$B$55,2,FALSE()),0.5)))</f>
        <v>0</v>
      </c>
      <c r="N190" s="232">
        <f>IF(IFERROR(INDEX(Overrides!$F$49:$L$288,MATCH($A190&amp;$G190,Overrides!$C$49:$C$288,0),6),"")&lt;&gt;"",IFERROR(INDEX(Overrides!$F$49:$L$288,MATCH($A190&amp;$G190,Overrides!$C$49:$C$288,0),6),""),IF(IFERROR(INDEX(Overrides!$D$6:$J$45,MATCH($F190&amp;$G190,Overrides!$C$6:$C$45,0),6),"")&lt;&gt;"",IFERROR(INDEX(Overrides!$D$6:$J$45,MATCH($F190&amp;$G190,Overrides!$C$6:$C$45,0),6),""),MROUND(VLOOKUP("P4",Setup!$A$30:$B$36,2,FALSE())*VLOOKUP($G190,Setup!$A$40:$B$48,2,FALSE())*VLOOKUP($F190,Setup!$A$52:$B$55,2,FALSE()),0.5)))</f>
        <v>0</v>
      </c>
      <c r="O190" s="232">
        <f>IF(IFERROR(INDEX(Overrides!$F$49:$L$288,MATCH($A190&amp;$G190,Overrides!$C$49:$C$288,0),7),"")&lt;&gt;"",IFERROR(INDEX(Overrides!$F$49:$L$288,MATCH($A190&amp;$G190,Overrides!$C$49:$C$288,0),7),""),IF(IFERROR(INDEX(Overrides!$D$6:$J$45,MATCH($F190&amp;$G190,Overrides!$C$6:$C$45,0),7),"")&lt;&gt;"",IFERROR(INDEX(Overrides!$D$6:$J$45,MATCH($F190&amp;$G190,Overrides!$C$6:$C$45,0),7),""),MROUND(VLOOKUP("P5",Setup!$A$30:$B$36,2,FALSE())*VLOOKUP($G190,Setup!$A$40:$B$48,2,FALSE())*VLOOKUP($F190,Setup!$A$52:$B$55,2,FALSE()),0.5)))</f>
        <v>0</v>
      </c>
      <c r="P190" s="233">
        <f>SUMIFS(Inventory!$F$2:$F$38,Inventory!$I$2:$I$38,"P1+",Inventory!$E$2:$E$38,"&lt;&gt;West")+IF(UPPER($H190)="YES",SUMIFS(Inventory!$F$2:$F$38,Inventory!$I$2:$I$38,"P1+",Inventory!$E$2:$E$38,"West"),0)</f>
        <v>68</v>
      </c>
      <c r="Q190" s="233">
        <f>SUMIFS(Inventory!$F$2:$F$38,Inventory!$I$2:$I$38,"P1",Inventory!$E$2:$E$38,"&lt;&gt;West")+IF(UPPER($H190)="YES",SUMIFS(Inventory!$F$2:$F$38,Inventory!$I$2:$I$38,"P1",Inventory!$E$2:$E$38,"West"),0)</f>
        <v>422</v>
      </c>
      <c r="R190" s="233">
        <f>SUMIFS(Inventory!$F$2:$F$38,Inventory!$I$2:$I$38,"P2+",Inventory!$E$2:$E$38,"&lt;&gt;West")+IF(UPPER($H190)="YES",SUMIFS(Inventory!$F$2:$F$38,Inventory!$I$2:$I$38,"P2+",Inventory!$E$2:$E$38,"West"),0)</f>
        <v>70</v>
      </c>
      <c r="S190" s="233">
        <f>SUMIFS(Inventory!$F$2:$F$38,Inventory!$I$2:$I$38,"P2",Inventory!$E$2:$E$38,"&lt;&gt;West")+IF(UPPER($H190)="YES",SUMIFS(Inventory!$F$2:$F$38,Inventory!$I$2:$I$38,"P2",Inventory!$E$2:$E$38,"West"),0)</f>
        <v>658</v>
      </c>
      <c r="T190" s="233">
        <f>SUMIFS(Inventory!$F$2:$F$38,Inventory!$I$2:$I$38,"P3",Inventory!$E$2:$E$38,"&lt;&gt;West")+IF(UPPER($H190)="YES",SUMIFS(Inventory!$F$2:$F$38,Inventory!$I$2:$I$38,"P3",Inventory!$E$2:$E$38,"West"),0)</f>
        <v>1120</v>
      </c>
      <c r="U190" s="233">
        <f>SUMIFS(Inventory!$F$2:$F$38,Inventory!$I$2:$I$38,"P4",Inventory!$E$2:$E$38,"&lt;&gt;West")+IF(UPPER($H190)="YES",SUMIFS(Inventory!$F$2:$F$38,Inventory!$I$2:$I$38,"P4",Inventory!$E$2:$E$38,"West"),0)</f>
        <v>746</v>
      </c>
      <c r="V190" s="233">
        <f>SUMIFS(Inventory!$F$2:$F$38,Inventory!$I$2:$I$38,"P5",Inventory!$E$2:$E$38,"&lt;&gt;West")+IF(UPPER($H190)="YES",SUMIFS(Inventory!$F$2:$F$38,Inventory!$I$2:$I$38,"P5",Inventory!$E$2:$E$38,"West"),0)</f>
        <v>922</v>
      </c>
      <c r="W190" s="233">
        <f t="shared" si="228"/>
        <v>4006</v>
      </c>
      <c r="X190" s="233">
        <f>IF(IFERROR(INDEX(Overrides!$F$292:$L$531,MATCH($A190&amp;$G190,Overrides!$C$292:$C$531,0),1),"")&lt;&gt;"",IFERROR(INDEX(Overrides!$F$292:$L$531,MATCH($A190&amp;$G190,Overrides!$C$292:$C$531,0),1),""),ROUND(P190*Setup!B$77*VLOOKUP($F190,Setup!$A$52:$C$55,3,FALSE()),0))</f>
        <v>0</v>
      </c>
      <c r="Y190" s="233">
        <f>IF(IFERROR(INDEX(Overrides!$F$292:$L$531,MATCH($A190&amp;$G190,Overrides!$C$292:$C$531,0),2),"")&lt;&gt;"",IFERROR(INDEX(Overrides!$F$292:$L$531,MATCH($A190&amp;$G190,Overrides!$C$292:$C$531,0),2),""),ROUND(Q190*Setup!C$77*VLOOKUP($F190,Setup!$A$52:$C$55,3,FALSE()),0))</f>
        <v>0</v>
      </c>
      <c r="Z190" s="233">
        <f>IF(IFERROR(INDEX(Overrides!$F$292:$L$531,MATCH($A190&amp;$G190,Overrides!$C$292:$C$531,0),3),"")&lt;&gt;"",IFERROR(INDEX(Overrides!$F$292:$L$531,MATCH($A190&amp;$G190,Overrides!$C$292:$C$531,0),3),""),ROUND(R190*Setup!D$77*VLOOKUP($F190,Setup!$A$52:$C$55,3,FALSE()),0))</f>
        <v>0</v>
      </c>
      <c r="AA190" s="233">
        <f>IF(IFERROR(INDEX(Overrides!$F$292:$L$531,MATCH($A190&amp;$G190,Overrides!$C$292:$C$531,0),4),"")&lt;&gt;"",IFERROR(INDEX(Overrides!$F$292:$L$531,MATCH($A190&amp;$G190,Overrides!$C$292:$C$531,0),4),""),ROUND(S190*Setup!E$77*VLOOKUP($F190,Setup!$A$52:$C$55,3,FALSE()),0))</f>
        <v>0</v>
      </c>
      <c r="AB190" s="233">
        <f>IF(IFERROR(INDEX(Overrides!$F$292:$L$531,MATCH($A190&amp;$G190,Overrides!$C$292:$C$531,0),5),"")&lt;&gt;"",IFERROR(INDEX(Overrides!$F$292:$L$531,MATCH($A190&amp;$G190,Overrides!$C$292:$C$531,0),5),""),ROUND(T190*Setup!F$77*VLOOKUP($F190,Setup!$A$52:$C$55,3,FALSE()),0))</f>
        <v>0</v>
      </c>
      <c r="AC190" s="233">
        <f>IF(IFERROR(INDEX(Overrides!$F$292:$L$531,MATCH($A190&amp;$G190,Overrides!$C$292:$C$531,0),6),"")&lt;&gt;"",IFERROR(INDEX(Overrides!$F$292:$L$531,MATCH($A190&amp;$G190,Overrides!$C$292:$C$531,0),6),""),ROUND(U190*Setup!G$77*VLOOKUP($F190,Setup!$A$52:$C$55,3,FALSE()),0))</f>
        <v>0</v>
      </c>
      <c r="AD190" s="233">
        <f>IF(IFERROR(INDEX(Overrides!$F$292:$L$531,MATCH($A190&amp;$G190,Overrides!$C$292:$C$531,0),7),"")&lt;&gt;"",IFERROR(INDEX(Overrides!$F$292:$L$531,MATCH($A190&amp;$G190,Overrides!$C$292:$C$531,0),7),""),ROUND(V190*Setup!H$77*VLOOKUP($F190,Setup!$A$52:$C$55,3,FALSE()),0))</f>
        <v>0</v>
      </c>
      <c r="AE190" s="233">
        <f t="shared" si="160"/>
        <v>0</v>
      </c>
      <c r="AF190" s="233">
        <f t="shared" si="161"/>
        <v>68</v>
      </c>
      <c r="AG190" s="233">
        <f t="shared" si="162"/>
        <v>422</v>
      </c>
      <c r="AH190" s="233">
        <f t="shared" si="163"/>
        <v>70</v>
      </c>
      <c r="AI190" s="233">
        <f t="shared" si="164"/>
        <v>658</v>
      </c>
      <c r="AJ190" s="233">
        <f t="shared" si="165"/>
        <v>1120</v>
      </c>
      <c r="AK190" s="233">
        <f t="shared" si="166"/>
        <v>746</v>
      </c>
      <c r="AL190" s="233">
        <f t="shared" si="167"/>
        <v>922</v>
      </c>
      <c r="AM190" s="233">
        <f t="shared" si="168"/>
        <v>3084</v>
      </c>
      <c r="AN190" s="234">
        <f t="shared" si="229"/>
        <v>0</v>
      </c>
      <c r="AO190" s="234">
        <f t="shared" si="230"/>
        <v>0</v>
      </c>
      <c r="AP190" s="234">
        <f t="shared" si="231"/>
        <v>0</v>
      </c>
      <c r="AQ190" s="234">
        <f t="shared" si="232"/>
        <v>0</v>
      </c>
      <c r="AR190" s="234">
        <f t="shared" si="233"/>
        <v>0</v>
      </c>
      <c r="AS190" s="234">
        <f t="shared" si="234"/>
        <v>0</v>
      </c>
      <c r="AT190" s="234">
        <f t="shared" si="235"/>
        <v>0</v>
      </c>
      <c r="AU190" s="234">
        <f t="shared" si="169"/>
        <v>0</v>
      </c>
      <c r="AV190" s="167" t="str">
        <f>Setup!I21</f>
        <v>Yes</v>
      </c>
      <c r="AW190" s="167" t="str">
        <f>Setup!J21</f>
        <v>Yes</v>
      </c>
    </row>
    <row r="191" spans="1:49" ht="15" customHeight="1" x14ac:dyDescent="0.3">
      <c r="A191" s="167">
        <f>Setup!A21</f>
        <v>19</v>
      </c>
      <c r="B191" s="230">
        <f>Setup!B21</f>
        <v>46312</v>
      </c>
      <c r="C191" s="167" t="str">
        <f>Setup!C21</f>
        <v>Saturday</v>
      </c>
      <c r="D191" s="167" t="str">
        <f>Setup!D21</f>
        <v>Charlotte Independence</v>
      </c>
      <c r="E191" s="231">
        <f>Setup!E21</f>
        <v>0.79166666666666696</v>
      </c>
      <c r="F191" s="167" t="str">
        <f>Setup!F21</f>
        <v>A</v>
      </c>
      <c r="G191" s="167" t="s">
        <v>125</v>
      </c>
      <c r="H191" s="167" t="str">
        <f>Setup!H21</f>
        <v>Yes</v>
      </c>
      <c r="I191" s="232">
        <f>IF(IFERROR(INDEX(Overrides!$F$49:$L$288,MATCH($A191&amp;$G191,Overrides!$C$49:$C$288,0),1),"")&lt;&gt;"",IFERROR(INDEX(Overrides!$F$49:$L$288,MATCH($A191&amp;$G191,Overrides!$C$49:$C$288,0),1),""),IF(IFERROR(INDEX(Overrides!$D$6:$J$45,MATCH($F191&amp;$G191,Overrides!$C$6:$C$45,0),1),"")&lt;&gt;"",IFERROR(INDEX(Overrides!$D$6:$J$45,MATCH($F191&amp;$G191,Overrides!$C$6:$C$45,0),1),""),MROUND(VLOOKUP("P1+",Setup!$A$30:$B$36,2,FALSE())*VLOOKUP($G191,Setup!$A$40:$B$48,2,FALSE())*VLOOKUP($F191,Setup!$A$52:$B$55,2,FALSE()),0.5)))</f>
        <v>0</v>
      </c>
      <c r="J191" s="232">
        <f>IF(IFERROR(INDEX(Overrides!$F$49:$L$288,MATCH($A191&amp;$G191,Overrides!$C$49:$C$288,0),2),"")&lt;&gt;"",IFERROR(INDEX(Overrides!$F$49:$L$288,MATCH($A191&amp;$G191,Overrides!$C$49:$C$288,0),2),""),IF(IFERROR(INDEX(Overrides!$D$6:$J$45,MATCH($F191&amp;$G191,Overrides!$C$6:$C$45,0),2),"")&lt;&gt;"",IFERROR(INDEX(Overrides!$D$6:$J$45,MATCH($F191&amp;$G191,Overrides!$C$6:$C$45,0),2),""),MROUND(VLOOKUP("P1",Setup!$A$30:$B$36,2,FALSE())*VLOOKUP($G191,Setup!$A$40:$B$48,2,FALSE())*VLOOKUP($F191,Setup!$A$52:$B$55,2,FALSE()),0.5)))</f>
        <v>0</v>
      </c>
      <c r="K191" s="232">
        <f>IF(IFERROR(INDEX(Overrides!$F$49:$L$288,MATCH($A191&amp;$G191,Overrides!$C$49:$C$288,0),3),"")&lt;&gt;"",IFERROR(INDEX(Overrides!$F$49:$L$288,MATCH($A191&amp;$G191,Overrides!$C$49:$C$288,0),3),""),IF(IFERROR(INDEX(Overrides!$D$6:$J$45,MATCH($F191&amp;$G191,Overrides!$C$6:$C$45,0),3),"")&lt;&gt;"",IFERROR(INDEX(Overrides!$D$6:$J$45,MATCH($F191&amp;$G191,Overrides!$C$6:$C$45,0),3),""),MROUND(VLOOKUP("P2+",Setup!$A$30:$B$36,2,FALSE())*VLOOKUP($G191,Setup!$A$40:$B$48,2,FALSE())*VLOOKUP($F191,Setup!$A$52:$B$55,2,FALSE()),0.5)))</f>
        <v>0</v>
      </c>
      <c r="L191" s="232">
        <f>IF(IFERROR(INDEX(Overrides!$F$49:$L$288,MATCH($A191&amp;$G191,Overrides!$C$49:$C$288,0),4),"")&lt;&gt;"",IFERROR(INDEX(Overrides!$F$49:$L$288,MATCH($A191&amp;$G191,Overrides!$C$49:$C$288,0),4),""),IF(IFERROR(INDEX(Overrides!$D$6:$J$45,MATCH($F191&amp;$G191,Overrides!$C$6:$C$45,0),4),"")&lt;&gt;"",IFERROR(INDEX(Overrides!$D$6:$J$45,MATCH($F191&amp;$G191,Overrides!$C$6:$C$45,0),4),""),MROUND(VLOOKUP("P2",Setup!$A$30:$B$36,2,FALSE())*VLOOKUP($G191,Setup!$A$40:$B$48,2,FALSE())*VLOOKUP($F191,Setup!$A$52:$B$55,2,FALSE()),0.5)))</f>
        <v>0</v>
      </c>
      <c r="M191" s="232">
        <f>IF(IFERROR(INDEX(Overrides!$F$49:$L$288,MATCH($A191&amp;$G191,Overrides!$C$49:$C$288,0),5),"")&lt;&gt;"",IFERROR(INDEX(Overrides!$F$49:$L$288,MATCH($A191&amp;$G191,Overrides!$C$49:$C$288,0),5),""),IF(IFERROR(INDEX(Overrides!$D$6:$J$45,MATCH($F191&amp;$G191,Overrides!$C$6:$C$45,0),5),"")&lt;&gt;"",IFERROR(INDEX(Overrides!$D$6:$J$45,MATCH($F191&amp;$G191,Overrides!$C$6:$C$45,0),5),""),MROUND(VLOOKUP("P3",Setup!$A$30:$B$36,2,FALSE())*VLOOKUP($G191,Setup!$A$40:$B$48,2,FALSE())*VLOOKUP($F191,Setup!$A$52:$B$55,2,FALSE()),0.5)))</f>
        <v>0</v>
      </c>
      <c r="N191" s="232">
        <f>IF(IFERROR(INDEX(Overrides!$F$49:$L$288,MATCH($A191&amp;$G191,Overrides!$C$49:$C$288,0),6),"")&lt;&gt;"",IFERROR(INDEX(Overrides!$F$49:$L$288,MATCH($A191&amp;$G191,Overrides!$C$49:$C$288,0),6),""),IF(IFERROR(INDEX(Overrides!$D$6:$J$45,MATCH($F191&amp;$G191,Overrides!$C$6:$C$45,0),6),"")&lt;&gt;"",IFERROR(INDEX(Overrides!$D$6:$J$45,MATCH($F191&amp;$G191,Overrides!$C$6:$C$45,0),6),""),MROUND(VLOOKUP("P4",Setup!$A$30:$B$36,2,FALSE())*VLOOKUP($G191,Setup!$A$40:$B$48,2,FALSE())*VLOOKUP($F191,Setup!$A$52:$B$55,2,FALSE()),0.5)))</f>
        <v>0</v>
      </c>
      <c r="O191" s="232">
        <f>IF(IFERROR(INDEX(Overrides!$F$49:$L$288,MATCH($A191&amp;$G191,Overrides!$C$49:$C$288,0),7),"")&lt;&gt;"",IFERROR(INDEX(Overrides!$F$49:$L$288,MATCH($A191&amp;$G191,Overrides!$C$49:$C$288,0),7),""),IF(IFERROR(INDEX(Overrides!$D$6:$J$45,MATCH($F191&amp;$G191,Overrides!$C$6:$C$45,0),7),"")&lt;&gt;"",IFERROR(INDEX(Overrides!$D$6:$J$45,MATCH($F191&amp;$G191,Overrides!$C$6:$C$45,0),7),""),MROUND(VLOOKUP("P5",Setup!$A$30:$B$36,2,FALSE())*VLOOKUP($G191,Setup!$A$40:$B$48,2,FALSE())*VLOOKUP($F191,Setup!$A$52:$B$55,2,FALSE()),0.5)))</f>
        <v>0</v>
      </c>
      <c r="P191" s="233">
        <f>SUMIFS(Inventory!$F$2:$F$38,Inventory!$I$2:$I$38,"P1+",Inventory!$E$2:$E$38,"&lt;&gt;West")+IF(UPPER($H191)="YES",SUMIFS(Inventory!$F$2:$F$38,Inventory!$I$2:$I$38,"P1+",Inventory!$E$2:$E$38,"West"),0)</f>
        <v>68</v>
      </c>
      <c r="Q191" s="233">
        <f>SUMIFS(Inventory!$F$2:$F$38,Inventory!$I$2:$I$38,"P1",Inventory!$E$2:$E$38,"&lt;&gt;West")+IF(UPPER($H191)="YES",SUMIFS(Inventory!$F$2:$F$38,Inventory!$I$2:$I$38,"P1",Inventory!$E$2:$E$38,"West"),0)</f>
        <v>422</v>
      </c>
      <c r="R191" s="233">
        <f>SUMIFS(Inventory!$F$2:$F$38,Inventory!$I$2:$I$38,"P2+",Inventory!$E$2:$E$38,"&lt;&gt;West")+IF(UPPER($H191)="YES",SUMIFS(Inventory!$F$2:$F$38,Inventory!$I$2:$I$38,"P2+",Inventory!$E$2:$E$38,"West"),0)</f>
        <v>70</v>
      </c>
      <c r="S191" s="233">
        <f>SUMIFS(Inventory!$F$2:$F$38,Inventory!$I$2:$I$38,"P2",Inventory!$E$2:$E$38,"&lt;&gt;West")+IF(UPPER($H191)="YES",SUMIFS(Inventory!$F$2:$F$38,Inventory!$I$2:$I$38,"P2",Inventory!$E$2:$E$38,"West"),0)</f>
        <v>658</v>
      </c>
      <c r="T191" s="233">
        <f>SUMIFS(Inventory!$F$2:$F$38,Inventory!$I$2:$I$38,"P3",Inventory!$E$2:$E$38,"&lt;&gt;West")+IF(UPPER($H191)="YES",SUMIFS(Inventory!$F$2:$F$38,Inventory!$I$2:$I$38,"P3",Inventory!$E$2:$E$38,"West"),0)</f>
        <v>1120</v>
      </c>
      <c r="U191" s="233">
        <f>SUMIFS(Inventory!$F$2:$F$38,Inventory!$I$2:$I$38,"P4",Inventory!$E$2:$E$38,"&lt;&gt;West")+IF(UPPER($H191)="YES",SUMIFS(Inventory!$F$2:$F$38,Inventory!$I$2:$I$38,"P4",Inventory!$E$2:$E$38,"West"),0)</f>
        <v>746</v>
      </c>
      <c r="V191" s="233">
        <f>SUMIFS(Inventory!$F$2:$F$38,Inventory!$I$2:$I$38,"P5",Inventory!$E$2:$E$38,"&lt;&gt;West")+IF(UPPER($H191)="YES",SUMIFS(Inventory!$F$2:$F$38,Inventory!$I$2:$I$38,"P5",Inventory!$E$2:$E$38,"West"),0)</f>
        <v>922</v>
      </c>
      <c r="W191" s="233">
        <f t="shared" si="228"/>
        <v>4006</v>
      </c>
      <c r="X191" s="233">
        <f>IF(IFERROR(INDEX(Overrides!$F$292:$L$531,MATCH($A191&amp;$G191,Overrides!$C$292:$C$531,0),1),"")&lt;&gt;"",IFERROR(INDEX(Overrides!$F$292:$L$531,MATCH($A191&amp;$G191,Overrides!$C$292:$C$531,0),1),""),ROUND(P191*Setup!B$78*VLOOKUP($F191,Setup!$A$52:$C$55,3,FALSE()),0))</f>
        <v>0</v>
      </c>
      <c r="Y191" s="233">
        <f>IF(IFERROR(INDEX(Overrides!$F$292:$L$531,MATCH($A191&amp;$G191,Overrides!$C$292:$C$531,0),2),"")&lt;&gt;"",IFERROR(INDEX(Overrides!$F$292:$L$531,MATCH($A191&amp;$G191,Overrides!$C$292:$C$531,0),2),""),ROUND(Q191*Setup!C$78*VLOOKUP($F191,Setup!$A$52:$C$55,3,FALSE()),0))</f>
        <v>0</v>
      </c>
      <c r="Z191" s="233">
        <f>IF(IFERROR(INDEX(Overrides!$F$292:$L$531,MATCH($A191&amp;$G191,Overrides!$C$292:$C$531,0),3),"")&lt;&gt;"",IFERROR(INDEX(Overrides!$F$292:$L$531,MATCH($A191&amp;$G191,Overrides!$C$292:$C$531,0),3),""),ROUND(R191*Setup!D$78*VLOOKUP($F191,Setup!$A$52:$C$55,3,FALSE()),0))</f>
        <v>0</v>
      </c>
      <c r="AA191" s="233">
        <f>IF(IFERROR(INDEX(Overrides!$F$292:$L$531,MATCH($A191&amp;$G191,Overrides!$C$292:$C$531,0),4),"")&lt;&gt;"",IFERROR(INDEX(Overrides!$F$292:$L$531,MATCH($A191&amp;$G191,Overrides!$C$292:$C$531,0),4),""),ROUND(S191*Setup!E$78*VLOOKUP($F191,Setup!$A$52:$C$55,3,FALSE()),0))</f>
        <v>0</v>
      </c>
      <c r="AB191" s="233">
        <f>IF(IFERROR(INDEX(Overrides!$F$292:$L$531,MATCH($A191&amp;$G191,Overrides!$C$292:$C$531,0),5),"")&lt;&gt;"",IFERROR(INDEX(Overrides!$F$292:$L$531,MATCH($A191&amp;$G191,Overrides!$C$292:$C$531,0),5),""),ROUND(T191*Setup!F$78*VLOOKUP($F191,Setup!$A$52:$C$55,3,FALSE()),0))</f>
        <v>0</v>
      </c>
      <c r="AC191" s="233">
        <f>IF(IFERROR(INDEX(Overrides!$F$292:$L$531,MATCH($A191&amp;$G191,Overrides!$C$292:$C$531,0),6),"")&lt;&gt;"",IFERROR(INDEX(Overrides!$F$292:$L$531,MATCH($A191&amp;$G191,Overrides!$C$292:$C$531,0),6),""),ROUND(U191*Setup!G$78*VLOOKUP($F191,Setup!$A$52:$C$55,3,FALSE()),0))</f>
        <v>0</v>
      </c>
      <c r="AD191" s="233">
        <f>IF(IFERROR(INDEX(Overrides!$F$292:$L$531,MATCH($A191&amp;$G191,Overrides!$C$292:$C$531,0),7),"")&lt;&gt;"",IFERROR(INDEX(Overrides!$F$292:$L$531,MATCH($A191&amp;$G191,Overrides!$C$292:$C$531,0),7),""),ROUND(V191*Setup!H$78*VLOOKUP($F191,Setup!$A$52:$C$55,3,FALSE()),0))</f>
        <v>0</v>
      </c>
      <c r="AE191" s="233">
        <f t="shared" si="160"/>
        <v>0</v>
      </c>
      <c r="AF191" s="233">
        <f t="shared" si="161"/>
        <v>68</v>
      </c>
      <c r="AG191" s="233">
        <f t="shared" si="162"/>
        <v>422</v>
      </c>
      <c r="AH191" s="233">
        <f t="shared" si="163"/>
        <v>70</v>
      </c>
      <c r="AI191" s="233">
        <f t="shared" si="164"/>
        <v>658</v>
      </c>
      <c r="AJ191" s="233">
        <f t="shared" si="165"/>
        <v>1120</v>
      </c>
      <c r="AK191" s="233">
        <f t="shared" si="166"/>
        <v>746</v>
      </c>
      <c r="AL191" s="233">
        <f t="shared" si="167"/>
        <v>922</v>
      </c>
      <c r="AM191" s="233">
        <f t="shared" si="168"/>
        <v>3084</v>
      </c>
      <c r="AN191" s="234">
        <f t="shared" si="229"/>
        <v>0</v>
      </c>
      <c r="AO191" s="234">
        <f t="shared" si="230"/>
        <v>0</v>
      </c>
      <c r="AP191" s="234">
        <f t="shared" si="231"/>
        <v>0</v>
      </c>
      <c r="AQ191" s="234">
        <f t="shared" si="232"/>
        <v>0</v>
      </c>
      <c r="AR191" s="234">
        <f t="shared" si="233"/>
        <v>0</v>
      </c>
      <c r="AS191" s="234">
        <f t="shared" si="234"/>
        <v>0</v>
      </c>
      <c r="AT191" s="234">
        <f t="shared" si="235"/>
        <v>0</v>
      </c>
      <c r="AU191" s="234">
        <f t="shared" si="169"/>
        <v>0</v>
      </c>
      <c r="AV191" s="167" t="str">
        <f>Setup!I21</f>
        <v>Yes</v>
      </c>
      <c r="AW191" s="167" t="str">
        <f>Setup!J21</f>
        <v>Yes</v>
      </c>
    </row>
    <row r="192" spans="1:49" ht="15" customHeight="1" x14ac:dyDescent="0.3">
      <c r="A192" s="235">
        <f>Setup!A21</f>
        <v>19</v>
      </c>
      <c r="B192" s="236">
        <f>Setup!B21</f>
        <v>46312</v>
      </c>
      <c r="C192" s="235" t="str">
        <f>Setup!C21</f>
        <v>Saturday</v>
      </c>
      <c r="D192" s="235" t="str">
        <f>Setup!D21</f>
        <v>Charlotte Independence</v>
      </c>
      <c r="E192" s="237">
        <f>Setup!E21</f>
        <v>0.79166666666666696</v>
      </c>
      <c r="F192" s="235" t="str">
        <f>Setup!F21</f>
        <v>A</v>
      </c>
      <c r="G192" s="238" t="s">
        <v>151</v>
      </c>
      <c r="H192" s="235" t="str">
        <f>Setup!H21</f>
        <v>Yes</v>
      </c>
      <c r="I192" s="235" t="s">
        <v>39</v>
      </c>
      <c r="J192" s="235" t="s">
        <v>39</v>
      </c>
      <c r="K192" s="235" t="s">
        <v>39</v>
      </c>
      <c r="L192" s="235" t="s">
        <v>39</v>
      </c>
      <c r="M192" s="235" t="s">
        <v>39</v>
      </c>
      <c r="N192" s="235" t="s">
        <v>39</v>
      </c>
      <c r="O192" s="235" t="s">
        <v>39</v>
      </c>
      <c r="P192" s="239">
        <f t="shared" ref="P192:W192" si="236">P183</f>
        <v>68</v>
      </c>
      <c r="Q192" s="239">
        <f t="shared" si="236"/>
        <v>422</v>
      </c>
      <c r="R192" s="239">
        <f t="shared" si="236"/>
        <v>70</v>
      </c>
      <c r="S192" s="239">
        <f t="shared" si="236"/>
        <v>658</v>
      </c>
      <c r="T192" s="239">
        <f t="shared" si="236"/>
        <v>1120</v>
      </c>
      <c r="U192" s="239">
        <f t="shared" si="236"/>
        <v>746</v>
      </c>
      <c r="V192" s="239">
        <f t="shared" si="236"/>
        <v>922</v>
      </c>
      <c r="W192" s="239">
        <f t="shared" si="236"/>
        <v>4006</v>
      </c>
      <c r="X192" s="239">
        <f t="shared" ref="X192:AD192" si="237">SUM(X183:X191)</f>
        <v>68</v>
      </c>
      <c r="Y192" s="239">
        <f t="shared" si="237"/>
        <v>422</v>
      </c>
      <c r="Z192" s="239">
        <f t="shared" si="237"/>
        <v>70</v>
      </c>
      <c r="AA192" s="239">
        <f t="shared" si="237"/>
        <v>659</v>
      </c>
      <c r="AB192" s="239">
        <f t="shared" si="237"/>
        <v>1120</v>
      </c>
      <c r="AC192" s="239">
        <f t="shared" si="237"/>
        <v>746</v>
      </c>
      <c r="AD192" s="239">
        <f t="shared" si="237"/>
        <v>922</v>
      </c>
      <c r="AE192" s="239">
        <f t="shared" si="160"/>
        <v>4007</v>
      </c>
      <c r="AF192" s="239">
        <f t="shared" si="161"/>
        <v>0</v>
      </c>
      <c r="AG192" s="239">
        <f t="shared" si="162"/>
        <v>0</v>
      </c>
      <c r="AH192" s="239">
        <f t="shared" si="163"/>
        <v>0</v>
      </c>
      <c r="AI192" s="239">
        <f t="shared" si="164"/>
        <v>-1</v>
      </c>
      <c r="AJ192" s="239">
        <f t="shared" si="165"/>
        <v>0</v>
      </c>
      <c r="AK192" s="239">
        <f t="shared" si="166"/>
        <v>0</v>
      </c>
      <c r="AL192" s="239">
        <f t="shared" si="167"/>
        <v>0</v>
      </c>
      <c r="AM192" s="239">
        <f t="shared" si="168"/>
        <v>4006</v>
      </c>
      <c r="AN192" s="240">
        <f t="shared" ref="AN192:AT192" si="238">SUM(AN183:AN191)</f>
        <v>4420</v>
      </c>
      <c r="AO192" s="240">
        <f t="shared" si="238"/>
        <v>28960</v>
      </c>
      <c r="AP192" s="240">
        <f t="shared" si="238"/>
        <v>3430</v>
      </c>
      <c r="AQ192" s="240">
        <f t="shared" si="238"/>
        <v>31777.5</v>
      </c>
      <c r="AR192" s="240">
        <f t="shared" si="238"/>
        <v>31108</v>
      </c>
      <c r="AS192" s="240">
        <f t="shared" si="238"/>
        <v>13725.5</v>
      </c>
      <c r="AT192" s="240">
        <f t="shared" si="238"/>
        <v>13370.5</v>
      </c>
      <c r="AU192" s="240">
        <f t="shared" si="169"/>
        <v>126791.5</v>
      </c>
      <c r="AV192" s="235" t="str">
        <f>Setup!I21</f>
        <v>Yes</v>
      </c>
      <c r="AW192" s="235" t="str">
        <f>Setup!J21</f>
        <v>Yes</v>
      </c>
    </row>
    <row r="193" spans="1:49" ht="15" customHeight="1" x14ac:dyDescent="0.3">
      <c r="A193" s="167">
        <f>Setup!A22</f>
        <v>20</v>
      </c>
      <c r="B193" s="167" t="str">
        <f>Setup!B22</f>
        <v>-</v>
      </c>
      <c r="C193" s="167" t="str">
        <f>Setup!C22</f>
        <v>-</v>
      </c>
      <c r="D193" s="167" t="str">
        <f>Setup!D22</f>
        <v>-</v>
      </c>
      <c r="E193" s="167" t="str">
        <f>Setup!E22</f>
        <v>-</v>
      </c>
      <c r="F193" s="167" t="str">
        <f>Setup!F22</f>
        <v>B</v>
      </c>
      <c r="G193" s="167" t="s">
        <v>110</v>
      </c>
      <c r="H193" s="167" t="str">
        <f>Setup!H22</f>
        <v>No</v>
      </c>
      <c r="I193" s="167">
        <f>IF(IFERROR(INDEX(Overrides!$F$49:$L$288,MATCH($A193&amp;$G193,Overrides!$C$49:$C$288,0),1),"")&lt;&gt;"",IFERROR(INDEX(Overrides!$F$49:$L$288,MATCH($A193&amp;$G193,Overrides!$C$49:$C$288,0),1),""),IF(IFERROR(INDEX(Overrides!$D$6:$J$45,MATCH($F193&amp;$G193,Overrides!$C$6:$C$45,0),1),"")&lt;&gt;"",IFERROR(INDEX(Overrides!$D$6:$J$45,MATCH($F193&amp;$G193,Overrides!$C$6:$C$45,0),1),""),MROUND(VLOOKUP("P1+",Setup!$A$30:$B$36,2,FALSE())*VLOOKUP($G193,Setup!$A$40:$B$48,2,FALSE()),0.5)))</f>
        <v>65</v>
      </c>
      <c r="J193" s="167">
        <f>IF(IFERROR(INDEX(Overrides!$F$49:$L$288,MATCH($A193&amp;$G193,Overrides!$C$49:$C$288,0),2),"")&lt;&gt;"",IFERROR(INDEX(Overrides!$F$49:$L$288,MATCH($A193&amp;$G193,Overrides!$C$49:$C$288,0),2),""),IF(IFERROR(INDEX(Overrides!$D$6:$J$45,MATCH($F193&amp;$G193,Overrides!$C$6:$C$45,0),2),"")&lt;&gt;"",IFERROR(INDEX(Overrides!$D$6:$J$45,MATCH($F193&amp;$G193,Overrides!$C$6:$C$45,0),2),""),MROUND(VLOOKUP("P1",Setup!$A$30:$B$36,2,FALSE())*VLOOKUP($G193,Setup!$A$40:$B$48,2,FALSE()),0.5)))</f>
        <v>55</v>
      </c>
      <c r="K193" s="167">
        <f>IF(IFERROR(INDEX(Overrides!$F$49:$L$288,MATCH($A193&amp;$G193,Overrides!$C$49:$C$288,0),3),"")&lt;&gt;"",IFERROR(INDEX(Overrides!$F$49:$L$288,MATCH($A193&amp;$G193,Overrides!$C$49:$C$288,0),3),""),IF(IFERROR(INDEX(Overrides!$D$6:$J$45,MATCH($F193&amp;$G193,Overrides!$C$6:$C$45,0),3),"")&lt;&gt;"",IFERROR(INDEX(Overrides!$D$6:$J$45,MATCH($F193&amp;$G193,Overrides!$C$6:$C$45,0),3),""),MROUND(VLOOKUP("P2+",Setup!$A$30:$B$36,2,FALSE())*VLOOKUP($G193,Setup!$A$40:$B$48,2,FALSE()),0.5)))</f>
        <v>49</v>
      </c>
      <c r="L193" s="167">
        <f>IF(IFERROR(INDEX(Overrides!$F$49:$L$288,MATCH($A193&amp;$G193,Overrides!$C$49:$C$288,0),4),"")&lt;&gt;"",IFERROR(INDEX(Overrides!$F$49:$L$288,MATCH($A193&amp;$G193,Overrides!$C$49:$C$288,0),4),""),IF(IFERROR(INDEX(Overrides!$D$6:$J$45,MATCH($F193&amp;$G193,Overrides!$C$6:$C$45,0),4),"")&lt;&gt;"",IFERROR(INDEX(Overrides!$D$6:$J$45,MATCH($F193&amp;$G193,Overrides!$C$6:$C$45,0),4),""),MROUND(VLOOKUP("P2",Setup!$A$30:$B$36,2,FALSE())*VLOOKUP($G193,Setup!$A$40:$B$48,2,FALSE()),0.5)))</f>
        <v>39</v>
      </c>
      <c r="M193" s="167">
        <f>IF(IFERROR(INDEX(Overrides!$F$49:$L$288,MATCH($A193&amp;$G193,Overrides!$C$49:$C$288,0),5),"")&lt;&gt;"",IFERROR(INDEX(Overrides!$F$49:$L$288,MATCH($A193&amp;$G193,Overrides!$C$49:$C$288,0),5),""),IF(IFERROR(INDEX(Overrides!$D$6:$J$45,MATCH($F193&amp;$G193,Overrides!$C$6:$C$45,0),5),"")&lt;&gt;"",IFERROR(INDEX(Overrides!$D$6:$J$45,MATCH($F193&amp;$G193,Overrides!$C$6:$C$45,0),5),""),MROUND(VLOOKUP("P3",Setup!$A$30:$B$36,2,FALSE())*VLOOKUP($G193,Setup!$A$40:$B$48,2,FALSE()),0.5)))</f>
        <v>23</v>
      </c>
      <c r="N193" s="167">
        <f>IF(IFERROR(INDEX(Overrides!$F$49:$L$288,MATCH($A193&amp;$G193,Overrides!$C$49:$C$288,0),6),"")&lt;&gt;"",IFERROR(INDEX(Overrides!$F$49:$L$288,MATCH($A193&amp;$G193,Overrides!$C$49:$C$288,0),6),""),IF(IFERROR(INDEX(Overrides!$D$6:$J$45,MATCH($F193&amp;$G193,Overrides!$C$6:$C$45,0),6),"")&lt;&gt;"",IFERROR(INDEX(Overrides!$D$6:$J$45,MATCH($F193&amp;$G193,Overrides!$C$6:$C$45,0),6),""),MROUND(VLOOKUP("P4",Setup!$A$30:$B$36,2,FALSE())*VLOOKUP($G193,Setup!$A$40:$B$48,2,FALSE()),0.5)))</f>
        <v>15</v>
      </c>
      <c r="O193" s="167">
        <f>IF(IFERROR(INDEX(Overrides!$F$49:$L$288,MATCH($A193&amp;$G193,Overrides!$C$49:$C$288,0),7),"")&lt;&gt;"",IFERROR(INDEX(Overrides!$F$49:$L$288,MATCH($A193&amp;$G193,Overrides!$C$49:$C$288,0),7),""),IF(IFERROR(INDEX(Overrides!$D$6:$J$45,MATCH($F193&amp;$G193,Overrides!$C$6:$C$45,0),7),"")&lt;&gt;"",IFERROR(INDEX(Overrides!$D$6:$J$45,MATCH($F193&amp;$G193,Overrides!$C$6:$C$45,0),7),""),MROUND(VLOOKUP("P5",Setup!$A$30:$B$36,2,FALSE())*VLOOKUP($G193,Setup!$A$40:$B$48,2,FALSE()),0.5)))</f>
        <v>12</v>
      </c>
      <c r="P193" s="167">
        <f>SUMIFS(Inventory!$F$2:$F$38,Inventory!$I$2:$I$38,"P1+",Inventory!$E$2:$E$38,"&lt;&gt;West")+IF(UPPER($H193)="YES",SUMIFS(Inventory!$F$2:$F$38,Inventory!$I$2:$I$38,"P1+",Inventory!$E$2:$E$38,"West"),0)</f>
        <v>17</v>
      </c>
      <c r="Q193" s="167">
        <f>SUMIFS(Inventory!$F$2:$F$38,Inventory!$I$2:$I$38,"P1",Inventory!$E$2:$E$38,"&lt;&gt;West")+IF(UPPER($H193)="YES",SUMIFS(Inventory!$F$2:$F$38,Inventory!$I$2:$I$38,"P1",Inventory!$E$2:$E$38,"West"),0)</f>
        <v>119</v>
      </c>
      <c r="R193" s="167">
        <f>SUMIFS(Inventory!$F$2:$F$38,Inventory!$I$2:$I$38,"P2+",Inventory!$E$2:$E$38,"&lt;&gt;West")+IF(UPPER($H193)="YES",SUMIFS(Inventory!$F$2:$F$38,Inventory!$I$2:$I$38,"P2+",Inventory!$E$2:$E$38,"West"),0)</f>
        <v>34</v>
      </c>
      <c r="S193" s="167">
        <f>SUMIFS(Inventory!$F$2:$F$38,Inventory!$I$2:$I$38,"P2",Inventory!$E$2:$E$38,"&lt;&gt;West")+IF(UPPER($H193)="YES",SUMIFS(Inventory!$F$2:$F$38,Inventory!$I$2:$I$38,"P2",Inventory!$E$2:$E$38,"West"),0)</f>
        <v>298</v>
      </c>
      <c r="T193" s="167">
        <f>SUMIFS(Inventory!$F$2:$F$38,Inventory!$I$2:$I$38,"P3",Inventory!$E$2:$E$38,"&lt;&gt;West")+IF(UPPER($H193)="YES",SUMIFS(Inventory!$F$2:$F$38,Inventory!$I$2:$I$38,"P3",Inventory!$E$2:$E$38,"West"),0)</f>
        <v>724</v>
      </c>
      <c r="U193" s="167">
        <f>SUMIFS(Inventory!$F$2:$F$38,Inventory!$I$2:$I$38,"P4",Inventory!$E$2:$E$38,"&lt;&gt;West")+IF(UPPER($H193)="YES",SUMIFS(Inventory!$F$2:$F$38,Inventory!$I$2:$I$38,"P4",Inventory!$E$2:$E$38,"West"),0)</f>
        <v>350</v>
      </c>
      <c r="V193" s="167">
        <f>SUMIFS(Inventory!$F$2:$F$38,Inventory!$I$2:$I$38,"P5",Inventory!$E$2:$E$38,"&lt;&gt;West")+IF(UPPER($H193)="YES",SUMIFS(Inventory!$F$2:$F$38,Inventory!$I$2:$I$38,"P5",Inventory!$E$2:$E$38,"West"),0)</f>
        <v>614</v>
      </c>
      <c r="W193" s="167">
        <f t="shared" ref="W193:W201" si="239">SUM(P193:V193)</f>
        <v>2156</v>
      </c>
      <c r="X193" s="241">
        <f>IF(IFERROR(INDEX(Overrides!$F$292:$L$531,MATCH($A193&amp;$G193,Overrides!$C$292:$C$531,0),1),"")&lt;&gt;"",IFERROR(INDEX(Overrides!$F$292:$L$531,MATCH($A193&amp;$G193,Overrides!$C$292:$C$531,0),1),""),ROUND(P193*Setup!B$70,0))</f>
        <v>0</v>
      </c>
      <c r="Y193" s="241">
        <f>IF(IFERROR(INDEX(Overrides!$F$292:$L$531,MATCH($A193&amp;$G193,Overrides!$C$292:$C$531,0),2),"")&lt;&gt;"",IFERROR(INDEX(Overrides!$F$292:$L$531,MATCH($A193&amp;$G193,Overrides!$C$292:$C$531,0),2),""),ROUND(Q193*Setup!C$70,0))</f>
        <v>0</v>
      </c>
      <c r="Z193" s="241">
        <f>IF(IFERROR(INDEX(Overrides!$F$292:$L$531,MATCH($A193&amp;$G193,Overrides!$C$292:$C$531,0),3),"")&lt;&gt;"",IFERROR(INDEX(Overrides!$F$292:$L$531,MATCH($A193&amp;$G193,Overrides!$C$292:$C$531,0),3),""),ROUND(R193*Setup!D$70,0))</f>
        <v>0</v>
      </c>
      <c r="AA193" s="241">
        <f>IF(IFERROR(INDEX(Overrides!$F$292:$L$531,MATCH($A193&amp;$G193,Overrides!$C$292:$C$531,0),4),"")&lt;&gt;"",IFERROR(INDEX(Overrides!$F$292:$L$531,MATCH($A193&amp;$G193,Overrides!$C$292:$C$531,0),4),""),ROUND(S193*Setup!E$70,0))</f>
        <v>0</v>
      </c>
      <c r="AB193" s="241">
        <f>IF(IFERROR(INDEX(Overrides!$F$292:$L$531,MATCH($A193&amp;$G193,Overrides!$C$292:$C$531,0),5),"")&lt;&gt;"",IFERROR(INDEX(Overrides!$F$292:$L$531,MATCH($A193&amp;$G193,Overrides!$C$292:$C$531,0),5),""),ROUND(T193*Setup!F$70,0))</f>
        <v>0</v>
      </c>
      <c r="AC193" s="241">
        <f>IF(IFERROR(INDEX(Overrides!$F$292:$L$531,MATCH($A193&amp;$G193,Overrides!$C$292:$C$531,0),6),"")&lt;&gt;"",IFERROR(INDEX(Overrides!$F$292:$L$531,MATCH($A193&amp;$G193,Overrides!$C$292:$C$531,0),6),""),ROUND(U193*Setup!G$70,0))</f>
        <v>0</v>
      </c>
      <c r="AD193" s="241">
        <f>IF(IFERROR(INDEX(Overrides!$F$292:$L$531,MATCH($A193&amp;$G193,Overrides!$C$292:$C$531,0),7),"")&lt;&gt;"",IFERROR(INDEX(Overrides!$F$292:$L$531,MATCH($A193&amp;$G193,Overrides!$C$292:$C$531,0),7),""),ROUND(V193*Setup!H$70,0))</f>
        <v>0</v>
      </c>
      <c r="AE193" s="167">
        <f t="shared" si="160"/>
        <v>0</v>
      </c>
      <c r="AF193" s="167">
        <f t="shared" si="161"/>
        <v>17</v>
      </c>
      <c r="AG193" s="167">
        <f t="shared" si="162"/>
        <v>119</v>
      </c>
      <c r="AH193" s="167">
        <f t="shared" si="163"/>
        <v>34</v>
      </c>
      <c r="AI193" s="167">
        <f t="shared" si="164"/>
        <v>298</v>
      </c>
      <c r="AJ193" s="167">
        <f t="shared" si="165"/>
        <v>724</v>
      </c>
      <c r="AK193" s="167">
        <f t="shared" si="166"/>
        <v>350</v>
      </c>
      <c r="AL193" s="167">
        <f t="shared" si="167"/>
        <v>614</v>
      </c>
      <c r="AM193" s="167">
        <f t="shared" si="168"/>
        <v>1542</v>
      </c>
      <c r="AN193" s="167">
        <f t="shared" ref="AN193:AN201" si="240">I193*X193</f>
        <v>0</v>
      </c>
      <c r="AO193" s="167">
        <f t="shared" ref="AO193:AO201" si="241">J193*Y193</f>
        <v>0</v>
      </c>
      <c r="AP193" s="167">
        <f t="shared" ref="AP193:AP201" si="242">K193*Z193</f>
        <v>0</v>
      </c>
      <c r="AQ193" s="167">
        <f t="shared" ref="AQ193:AQ201" si="243">L193*AA193</f>
        <v>0</v>
      </c>
      <c r="AR193" s="167">
        <f t="shared" ref="AR193:AR201" si="244">M193*AB193</f>
        <v>0</v>
      </c>
      <c r="AS193" s="167">
        <f t="shared" ref="AS193:AS201" si="245">N193*AC193</f>
        <v>0</v>
      </c>
      <c r="AT193" s="167">
        <f t="shared" ref="AT193:AT201" si="246">O193*AD193</f>
        <v>0</v>
      </c>
      <c r="AU193" s="167">
        <f t="shared" si="169"/>
        <v>0</v>
      </c>
      <c r="AV193" s="167" t="str">
        <f>Setup!I22</f>
        <v>No</v>
      </c>
      <c r="AW193" s="167" t="str">
        <f>Setup!J22</f>
        <v>No</v>
      </c>
    </row>
    <row r="194" spans="1:49" ht="15" customHeight="1" x14ac:dyDescent="0.3">
      <c r="A194" s="167">
        <f>Setup!A22</f>
        <v>20</v>
      </c>
      <c r="B194" s="167" t="str">
        <f>Setup!B22</f>
        <v>-</v>
      </c>
      <c r="C194" s="167" t="str">
        <f>Setup!C22</f>
        <v>-</v>
      </c>
      <c r="D194" s="167" t="str">
        <f>Setup!D22</f>
        <v>-</v>
      </c>
      <c r="E194" s="167" t="str">
        <f>Setup!E22</f>
        <v>-</v>
      </c>
      <c r="F194" s="167" t="str">
        <f>Setup!F22</f>
        <v>B</v>
      </c>
      <c r="G194" s="167" t="s">
        <v>47</v>
      </c>
      <c r="H194" s="167" t="str">
        <f>Setup!H22</f>
        <v>No</v>
      </c>
      <c r="I194" s="167">
        <f>IF(IFERROR(INDEX(Overrides!$F$49:$L$288,MATCH($A194&amp;$G194,Overrides!$C$49:$C$288,0),1),"")&lt;&gt;"",IFERROR(INDEX(Overrides!$F$49:$L$288,MATCH($A194&amp;$G194,Overrides!$C$49:$C$288,0),1),""),IF(IFERROR(INDEX(Overrides!$D$6:$J$45,MATCH($F194&amp;$G194,Overrides!$C$6:$C$45,0),1),"")&lt;&gt;"",IFERROR(INDEX(Overrides!$D$6:$J$45,MATCH($F194&amp;$G194,Overrides!$C$6:$C$45,0),1),""),MROUND(VLOOKUP("P1+",Setup!$A$30:$B$36,2,FALSE())*VLOOKUP($G194,Setup!$A$40:$B$48,2,FALSE())*VLOOKUP($F194,Setup!$A$52:$B$55,2,FALSE()),0.5)))</f>
        <v>75</v>
      </c>
      <c r="J194" s="167">
        <f>IF(IFERROR(INDEX(Overrides!$F$49:$L$288,MATCH($A194&amp;$G194,Overrides!$C$49:$C$288,0),2),"")&lt;&gt;"",IFERROR(INDEX(Overrides!$F$49:$L$288,MATCH($A194&amp;$G194,Overrides!$C$49:$C$288,0),2),""),IF(IFERROR(INDEX(Overrides!$D$6:$J$45,MATCH($F194&amp;$G194,Overrides!$C$6:$C$45,0),2),"")&lt;&gt;"",IFERROR(INDEX(Overrides!$D$6:$J$45,MATCH($F194&amp;$G194,Overrides!$C$6:$C$45,0),2),""),MROUND(VLOOKUP("P1",Setup!$A$30:$B$36,2,FALSE())*VLOOKUP($G194,Setup!$A$40:$B$48,2,FALSE())*VLOOKUP($F194,Setup!$A$52:$B$55,2,FALSE()),0.5)))</f>
        <v>63</v>
      </c>
      <c r="K194" s="167">
        <f>IF(IFERROR(INDEX(Overrides!$F$49:$L$288,MATCH($A194&amp;$G194,Overrides!$C$49:$C$288,0),3),"")&lt;&gt;"",IFERROR(INDEX(Overrides!$F$49:$L$288,MATCH($A194&amp;$G194,Overrides!$C$49:$C$288,0),3),""),IF(IFERROR(INDEX(Overrides!$D$6:$J$45,MATCH($F194&amp;$G194,Overrides!$C$6:$C$45,0),3),"")&lt;&gt;"",IFERROR(INDEX(Overrides!$D$6:$J$45,MATCH($F194&amp;$G194,Overrides!$C$6:$C$45,0),3),""),MROUND(VLOOKUP("P2+",Setup!$A$30:$B$36,2,FALSE())*VLOOKUP($G194,Setup!$A$40:$B$48,2,FALSE())*VLOOKUP($F194,Setup!$A$52:$B$55,2,FALSE()),0.5)))</f>
        <v>56.5</v>
      </c>
      <c r="L194" s="167">
        <f>IF(IFERROR(INDEX(Overrides!$F$49:$L$288,MATCH($A194&amp;$G194,Overrides!$C$49:$C$288,0),4),"")&lt;&gt;"",IFERROR(INDEX(Overrides!$F$49:$L$288,MATCH($A194&amp;$G194,Overrides!$C$49:$C$288,0),4),""),IF(IFERROR(INDEX(Overrides!$D$6:$J$45,MATCH($F194&amp;$G194,Overrides!$C$6:$C$45,0),4),"")&lt;&gt;"",IFERROR(INDEX(Overrides!$D$6:$J$45,MATCH($F194&amp;$G194,Overrides!$C$6:$C$45,0),4),""),MROUND(VLOOKUP("P2",Setup!$A$30:$B$36,2,FALSE())*VLOOKUP($G194,Setup!$A$40:$B$48,2,FALSE())*VLOOKUP($F194,Setup!$A$52:$B$55,2,FALSE()),0.5)))</f>
        <v>45</v>
      </c>
      <c r="M194" s="167">
        <f>IF(IFERROR(INDEX(Overrides!$F$49:$L$288,MATCH($A194&amp;$G194,Overrides!$C$49:$C$288,0),5),"")&lt;&gt;"",IFERROR(INDEX(Overrides!$F$49:$L$288,MATCH($A194&amp;$G194,Overrides!$C$49:$C$288,0),5),""),IF(IFERROR(INDEX(Overrides!$D$6:$J$45,MATCH($F194&amp;$G194,Overrides!$C$6:$C$45,0),5),"")&lt;&gt;"",IFERROR(INDEX(Overrides!$D$6:$J$45,MATCH($F194&amp;$G194,Overrides!$C$6:$C$45,0),5),""),MROUND(VLOOKUP("P3",Setup!$A$30:$B$36,2,FALSE())*VLOOKUP($G194,Setup!$A$40:$B$48,2,FALSE())*VLOOKUP($F194,Setup!$A$52:$B$55,2,FALSE()),0.5)))</f>
        <v>26.5</v>
      </c>
      <c r="N194" s="167">
        <f>IF(IFERROR(INDEX(Overrides!$F$49:$L$288,MATCH($A194&amp;$G194,Overrides!$C$49:$C$288,0),6),"")&lt;&gt;"",IFERROR(INDEX(Overrides!$F$49:$L$288,MATCH($A194&amp;$G194,Overrides!$C$49:$C$288,0),6),""),IF(IFERROR(INDEX(Overrides!$D$6:$J$45,MATCH($F194&amp;$G194,Overrides!$C$6:$C$45,0),6),"")&lt;&gt;"",IFERROR(INDEX(Overrides!$D$6:$J$45,MATCH($F194&amp;$G194,Overrides!$C$6:$C$45,0),6),""),MROUND(VLOOKUP("P4",Setup!$A$30:$B$36,2,FALSE())*VLOOKUP($G194,Setup!$A$40:$B$48,2,FALSE())*VLOOKUP($F194,Setup!$A$52:$B$55,2,FALSE()),0.5)))</f>
        <v>17.5</v>
      </c>
      <c r="O194" s="167">
        <f>IF(IFERROR(INDEX(Overrides!$F$49:$L$288,MATCH($A194&amp;$G194,Overrides!$C$49:$C$288,0),7),"")&lt;&gt;"",IFERROR(INDEX(Overrides!$F$49:$L$288,MATCH($A194&amp;$G194,Overrides!$C$49:$C$288,0),7),""),IF(IFERROR(INDEX(Overrides!$D$6:$J$45,MATCH($F194&amp;$G194,Overrides!$C$6:$C$45,0),7),"")&lt;&gt;"",IFERROR(INDEX(Overrides!$D$6:$J$45,MATCH($F194&amp;$G194,Overrides!$C$6:$C$45,0),7),""),MROUND(VLOOKUP("P5",Setup!$A$30:$B$36,2,FALSE())*VLOOKUP($G194,Setup!$A$40:$B$48,2,FALSE())*VLOOKUP($F194,Setup!$A$52:$B$55,2,FALSE()),0.5)))</f>
        <v>14</v>
      </c>
      <c r="P194" s="167">
        <f>SUMIFS(Inventory!$F$2:$F$38,Inventory!$I$2:$I$38,"P1+",Inventory!$E$2:$E$38,"&lt;&gt;West")+IF(UPPER($H194)="YES",SUMIFS(Inventory!$F$2:$F$38,Inventory!$I$2:$I$38,"P1+",Inventory!$E$2:$E$38,"West"),0)</f>
        <v>17</v>
      </c>
      <c r="Q194" s="167">
        <f>SUMIFS(Inventory!$F$2:$F$38,Inventory!$I$2:$I$38,"P1",Inventory!$E$2:$E$38,"&lt;&gt;West")+IF(UPPER($H194)="YES",SUMIFS(Inventory!$F$2:$F$38,Inventory!$I$2:$I$38,"P1",Inventory!$E$2:$E$38,"West"),0)</f>
        <v>119</v>
      </c>
      <c r="R194" s="167">
        <f>SUMIFS(Inventory!$F$2:$F$38,Inventory!$I$2:$I$38,"P2+",Inventory!$E$2:$E$38,"&lt;&gt;West")+IF(UPPER($H194)="YES",SUMIFS(Inventory!$F$2:$F$38,Inventory!$I$2:$I$38,"P2+",Inventory!$E$2:$E$38,"West"),0)</f>
        <v>34</v>
      </c>
      <c r="S194" s="167">
        <f>SUMIFS(Inventory!$F$2:$F$38,Inventory!$I$2:$I$38,"P2",Inventory!$E$2:$E$38,"&lt;&gt;West")+IF(UPPER($H194)="YES",SUMIFS(Inventory!$F$2:$F$38,Inventory!$I$2:$I$38,"P2",Inventory!$E$2:$E$38,"West"),0)</f>
        <v>298</v>
      </c>
      <c r="T194" s="167">
        <f>SUMIFS(Inventory!$F$2:$F$38,Inventory!$I$2:$I$38,"P3",Inventory!$E$2:$E$38,"&lt;&gt;West")+IF(UPPER($H194)="YES",SUMIFS(Inventory!$F$2:$F$38,Inventory!$I$2:$I$38,"P3",Inventory!$E$2:$E$38,"West"),0)</f>
        <v>724</v>
      </c>
      <c r="U194" s="167">
        <f>SUMIFS(Inventory!$F$2:$F$38,Inventory!$I$2:$I$38,"P4",Inventory!$E$2:$E$38,"&lt;&gt;West")+IF(UPPER($H194)="YES",SUMIFS(Inventory!$F$2:$F$38,Inventory!$I$2:$I$38,"P4",Inventory!$E$2:$E$38,"West"),0)</f>
        <v>350</v>
      </c>
      <c r="V194" s="167">
        <f>SUMIFS(Inventory!$F$2:$F$38,Inventory!$I$2:$I$38,"P5",Inventory!$E$2:$E$38,"&lt;&gt;West")+IF(UPPER($H194)="YES",SUMIFS(Inventory!$F$2:$F$38,Inventory!$I$2:$I$38,"P5",Inventory!$E$2:$E$38,"West"),0)</f>
        <v>614</v>
      </c>
      <c r="W194" s="167">
        <f t="shared" si="239"/>
        <v>2156</v>
      </c>
      <c r="X194" s="242">
        <f>IF(IFERROR(INDEX(Overrides!$F$292:$L$531,MATCH($A194&amp;$G194,Overrides!$C$292:$C$531,0),1),"")&lt;&gt;"",IFERROR(INDEX(Overrides!$F$292:$L$531,MATCH($A194&amp;$G194,Overrides!$C$292:$C$531,0),1),""),ROUND(P194*Setup!B$71*VLOOKUP($F194,Setup!$A$52:$C$55,3,FALSE()),0))</f>
        <v>0</v>
      </c>
      <c r="Y194" s="242">
        <f>IF(IFERROR(INDEX(Overrides!$F$292:$L$531,MATCH($A194&amp;$G194,Overrides!$C$292:$C$531,0),2),"")&lt;&gt;"",IFERROR(INDEX(Overrides!$F$292:$L$531,MATCH($A194&amp;$G194,Overrides!$C$292:$C$531,0),2),""),ROUND(Q194*Setup!C$71*VLOOKUP($F194,Setup!$A$52:$C$55,3,FALSE()),0))</f>
        <v>0</v>
      </c>
      <c r="Z194" s="242">
        <f>IF(IFERROR(INDEX(Overrides!$F$292:$L$531,MATCH($A194&amp;$G194,Overrides!$C$292:$C$531,0),3),"")&lt;&gt;"",IFERROR(INDEX(Overrides!$F$292:$L$531,MATCH($A194&amp;$G194,Overrides!$C$292:$C$531,0),3),""),ROUND(R194*Setup!D$71*VLOOKUP($F194,Setup!$A$52:$C$55,3,FALSE()),0))</f>
        <v>0</v>
      </c>
      <c r="AA194" s="242">
        <f>IF(IFERROR(INDEX(Overrides!$F$292:$L$531,MATCH($A194&amp;$G194,Overrides!$C$292:$C$531,0),4),"")&lt;&gt;"",IFERROR(INDEX(Overrides!$F$292:$L$531,MATCH($A194&amp;$G194,Overrides!$C$292:$C$531,0),4),""),ROUND(S194*Setup!E$71*VLOOKUP($F194,Setup!$A$52:$C$55,3,FALSE()),0))</f>
        <v>0</v>
      </c>
      <c r="AB194" s="242">
        <f>IF(IFERROR(INDEX(Overrides!$F$292:$L$531,MATCH($A194&amp;$G194,Overrides!$C$292:$C$531,0),5),"")&lt;&gt;"",IFERROR(INDEX(Overrides!$F$292:$L$531,MATCH($A194&amp;$G194,Overrides!$C$292:$C$531,0),5),""),ROUND(T194*Setup!F$71*VLOOKUP($F194,Setup!$A$52:$C$55,3,FALSE()),0))</f>
        <v>0</v>
      </c>
      <c r="AC194" s="242">
        <f>IF(IFERROR(INDEX(Overrides!$F$292:$L$531,MATCH($A194&amp;$G194,Overrides!$C$292:$C$531,0),6),"")&lt;&gt;"",IFERROR(INDEX(Overrides!$F$292:$L$531,MATCH($A194&amp;$G194,Overrides!$C$292:$C$531,0),6),""),ROUND(U194*Setup!G$71*VLOOKUP($F194,Setup!$A$52:$C$55,3,FALSE()),0))</f>
        <v>0</v>
      </c>
      <c r="AD194" s="242">
        <f>IF(IFERROR(INDEX(Overrides!$F$292:$L$531,MATCH($A194&amp;$G194,Overrides!$C$292:$C$531,0),7),"")&lt;&gt;"",IFERROR(INDEX(Overrides!$F$292:$L$531,MATCH($A194&amp;$G194,Overrides!$C$292:$C$531,0),7),""),ROUND(V194*Setup!H$71*VLOOKUP($F194,Setup!$A$52:$C$55,3,FALSE()),0))</f>
        <v>0</v>
      </c>
      <c r="AE194" s="242">
        <f t="shared" si="160"/>
        <v>0</v>
      </c>
      <c r="AF194" s="167">
        <f t="shared" si="161"/>
        <v>17</v>
      </c>
      <c r="AG194" s="167">
        <f t="shared" si="162"/>
        <v>119</v>
      </c>
      <c r="AH194" s="167">
        <f t="shared" si="163"/>
        <v>34</v>
      </c>
      <c r="AI194" s="167">
        <f t="shared" si="164"/>
        <v>298</v>
      </c>
      <c r="AJ194" s="167">
        <f t="shared" si="165"/>
        <v>724</v>
      </c>
      <c r="AK194" s="167">
        <f t="shared" si="166"/>
        <v>350</v>
      </c>
      <c r="AL194" s="167">
        <f t="shared" si="167"/>
        <v>614</v>
      </c>
      <c r="AM194" s="167">
        <f t="shared" si="168"/>
        <v>1542</v>
      </c>
      <c r="AN194" s="243">
        <f t="shared" si="240"/>
        <v>0</v>
      </c>
      <c r="AO194" s="243">
        <f t="shared" si="241"/>
        <v>0</v>
      </c>
      <c r="AP194" s="243">
        <f t="shared" si="242"/>
        <v>0</v>
      </c>
      <c r="AQ194" s="243">
        <f t="shared" si="243"/>
        <v>0</v>
      </c>
      <c r="AR194" s="243">
        <f t="shared" si="244"/>
        <v>0</v>
      </c>
      <c r="AS194" s="243">
        <f t="shared" si="245"/>
        <v>0</v>
      </c>
      <c r="AT194" s="243">
        <f t="shared" si="246"/>
        <v>0</v>
      </c>
      <c r="AU194" s="243">
        <f t="shared" si="169"/>
        <v>0</v>
      </c>
      <c r="AV194" s="167" t="str">
        <f>Setup!I22</f>
        <v>No</v>
      </c>
      <c r="AW194" s="167" t="str">
        <f>Setup!J22</f>
        <v>No</v>
      </c>
    </row>
    <row r="195" spans="1:49" ht="15" customHeight="1" x14ac:dyDescent="0.3">
      <c r="A195" s="167">
        <f>Setup!A22</f>
        <v>20</v>
      </c>
      <c r="B195" s="167" t="str">
        <f>Setup!B22</f>
        <v>-</v>
      </c>
      <c r="C195" s="167" t="str">
        <f>Setup!C22</f>
        <v>-</v>
      </c>
      <c r="D195" s="167" t="str">
        <f>Setup!D22</f>
        <v>-</v>
      </c>
      <c r="E195" s="167" t="str">
        <f>Setup!E22</f>
        <v>-</v>
      </c>
      <c r="F195" s="167" t="str">
        <f>Setup!F22</f>
        <v>B</v>
      </c>
      <c r="G195" s="167" t="s">
        <v>113</v>
      </c>
      <c r="H195" s="167" t="str">
        <f>Setup!H22</f>
        <v>No</v>
      </c>
      <c r="I195" s="167">
        <f>IF(IFERROR(INDEX(Overrides!$F$49:$L$288,MATCH($A195&amp;$G195,Overrides!$C$49:$C$288,0),1),"")&lt;&gt;"",IFERROR(INDEX(Overrides!$F$49:$L$288,MATCH($A195&amp;$G195,Overrides!$C$49:$C$288,0),1),""),IF(IFERROR(INDEX(Overrides!$D$6:$J$45,MATCH($F195&amp;$G195,Overrides!$C$6:$C$45,0),1),"")&lt;&gt;"",IFERROR(INDEX(Overrides!$D$6:$J$45,MATCH($F195&amp;$G195,Overrides!$C$6:$C$45,0),1),""),MROUND(VLOOKUP("P1+",Setup!$A$30:$B$36,2,FALSE())*VLOOKUP($G195,Setup!$A$40:$B$48,2,FALSE())*VLOOKUP($F195,Setup!$A$52:$B$55,2,FALSE()),0.5)))</f>
        <v>81.5</v>
      </c>
      <c r="J195" s="167">
        <f>IF(IFERROR(INDEX(Overrides!$F$49:$L$288,MATCH($A195&amp;$G195,Overrides!$C$49:$C$288,0),2),"")&lt;&gt;"",IFERROR(INDEX(Overrides!$F$49:$L$288,MATCH($A195&amp;$G195,Overrides!$C$49:$C$288,0),2),""),IF(IFERROR(INDEX(Overrides!$D$6:$J$45,MATCH($F195&amp;$G195,Overrides!$C$6:$C$45,0),2),"")&lt;&gt;"",IFERROR(INDEX(Overrides!$D$6:$J$45,MATCH($F195&amp;$G195,Overrides!$C$6:$C$45,0),2),""),MROUND(VLOOKUP("P1",Setup!$A$30:$B$36,2,FALSE())*VLOOKUP($G195,Setup!$A$40:$B$48,2,FALSE())*VLOOKUP($F195,Setup!$A$52:$B$55,2,FALSE()),0.5)))</f>
        <v>69</v>
      </c>
      <c r="K195" s="167">
        <f>IF(IFERROR(INDEX(Overrides!$F$49:$L$288,MATCH($A195&amp;$G195,Overrides!$C$49:$C$288,0),3),"")&lt;&gt;"",IFERROR(INDEX(Overrides!$F$49:$L$288,MATCH($A195&amp;$G195,Overrides!$C$49:$C$288,0),3),""),IF(IFERROR(INDEX(Overrides!$D$6:$J$45,MATCH($F195&amp;$G195,Overrides!$C$6:$C$45,0),3),"")&lt;&gt;"",IFERROR(INDEX(Overrides!$D$6:$J$45,MATCH($F195&amp;$G195,Overrides!$C$6:$C$45,0),3),""),MROUND(VLOOKUP("P2+",Setup!$A$30:$B$36,2,FALSE())*VLOOKUP($G195,Setup!$A$40:$B$48,2,FALSE())*VLOOKUP($F195,Setup!$A$52:$B$55,2,FALSE()),0.5)))</f>
        <v>61.5</v>
      </c>
      <c r="L195" s="167">
        <f>IF(IFERROR(INDEX(Overrides!$F$49:$L$288,MATCH($A195&amp;$G195,Overrides!$C$49:$C$288,0),4),"")&lt;&gt;"",IFERROR(INDEX(Overrides!$F$49:$L$288,MATCH($A195&amp;$G195,Overrides!$C$49:$C$288,0),4),""),IF(IFERROR(INDEX(Overrides!$D$6:$J$45,MATCH($F195&amp;$G195,Overrides!$C$6:$C$45,0),4),"")&lt;&gt;"",IFERROR(INDEX(Overrides!$D$6:$J$45,MATCH($F195&amp;$G195,Overrides!$C$6:$C$45,0),4),""),MROUND(VLOOKUP("P2",Setup!$A$30:$B$36,2,FALSE())*VLOOKUP($G195,Setup!$A$40:$B$48,2,FALSE())*VLOOKUP($F195,Setup!$A$52:$B$55,2,FALSE()),0.5)))</f>
        <v>49</v>
      </c>
      <c r="M195" s="167">
        <f>IF(IFERROR(INDEX(Overrides!$F$49:$L$288,MATCH($A195&amp;$G195,Overrides!$C$49:$C$288,0),5),"")&lt;&gt;"",IFERROR(INDEX(Overrides!$F$49:$L$288,MATCH($A195&amp;$G195,Overrides!$C$49:$C$288,0),5),""),IF(IFERROR(INDEX(Overrides!$D$6:$J$45,MATCH($F195&amp;$G195,Overrides!$C$6:$C$45,0),5),"")&lt;&gt;"",IFERROR(INDEX(Overrides!$D$6:$J$45,MATCH($F195&amp;$G195,Overrides!$C$6:$C$45,0),5),""),MROUND(VLOOKUP("P3",Setup!$A$30:$B$36,2,FALSE())*VLOOKUP($G195,Setup!$A$40:$B$48,2,FALSE())*VLOOKUP($F195,Setup!$A$52:$B$55,2,FALSE()),0.5)))</f>
        <v>29</v>
      </c>
      <c r="N195" s="167">
        <f>IF(IFERROR(INDEX(Overrides!$F$49:$L$288,MATCH($A195&amp;$G195,Overrides!$C$49:$C$288,0),6),"")&lt;&gt;"",IFERROR(INDEX(Overrides!$F$49:$L$288,MATCH($A195&amp;$G195,Overrides!$C$49:$C$288,0),6),""),IF(IFERROR(INDEX(Overrides!$D$6:$J$45,MATCH($F195&amp;$G195,Overrides!$C$6:$C$45,0),6),"")&lt;&gt;"",IFERROR(INDEX(Overrides!$D$6:$J$45,MATCH($F195&amp;$G195,Overrides!$C$6:$C$45,0),6),""),MROUND(VLOOKUP("P4",Setup!$A$30:$B$36,2,FALSE())*VLOOKUP($G195,Setup!$A$40:$B$48,2,FALSE())*VLOOKUP($F195,Setup!$A$52:$B$55,2,FALSE()),0.5)))</f>
        <v>19</v>
      </c>
      <c r="O195" s="167">
        <f>IF(IFERROR(INDEX(Overrides!$F$49:$L$288,MATCH($A195&amp;$G195,Overrides!$C$49:$C$288,0),7),"")&lt;&gt;"",IFERROR(INDEX(Overrides!$F$49:$L$288,MATCH($A195&amp;$G195,Overrides!$C$49:$C$288,0),7),""),IF(IFERROR(INDEX(Overrides!$D$6:$J$45,MATCH($F195&amp;$G195,Overrides!$C$6:$C$45,0),7),"")&lt;&gt;"",IFERROR(INDEX(Overrides!$D$6:$J$45,MATCH($F195&amp;$G195,Overrides!$C$6:$C$45,0),7),""),MROUND(VLOOKUP("P5",Setup!$A$30:$B$36,2,FALSE())*VLOOKUP($G195,Setup!$A$40:$B$48,2,FALSE())*VLOOKUP($F195,Setup!$A$52:$B$55,2,FALSE()),0.5)))</f>
        <v>15</v>
      </c>
      <c r="P195" s="167">
        <f>SUMIFS(Inventory!$F$2:$F$38,Inventory!$I$2:$I$38,"P1+",Inventory!$E$2:$E$38,"&lt;&gt;West")+IF(UPPER($H195)="YES",SUMIFS(Inventory!$F$2:$F$38,Inventory!$I$2:$I$38,"P1+",Inventory!$E$2:$E$38,"West"),0)</f>
        <v>17</v>
      </c>
      <c r="Q195" s="167">
        <f>SUMIFS(Inventory!$F$2:$F$38,Inventory!$I$2:$I$38,"P1",Inventory!$E$2:$E$38,"&lt;&gt;West")+IF(UPPER($H195)="YES",SUMIFS(Inventory!$F$2:$F$38,Inventory!$I$2:$I$38,"P1",Inventory!$E$2:$E$38,"West"),0)</f>
        <v>119</v>
      </c>
      <c r="R195" s="167">
        <f>SUMIFS(Inventory!$F$2:$F$38,Inventory!$I$2:$I$38,"P2+",Inventory!$E$2:$E$38,"&lt;&gt;West")+IF(UPPER($H195)="YES",SUMIFS(Inventory!$F$2:$F$38,Inventory!$I$2:$I$38,"P2+",Inventory!$E$2:$E$38,"West"),0)</f>
        <v>34</v>
      </c>
      <c r="S195" s="167">
        <f>SUMIFS(Inventory!$F$2:$F$38,Inventory!$I$2:$I$38,"P2",Inventory!$E$2:$E$38,"&lt;&gt;West")+IF(UPPER($H195)="YES",SUMIFS(Inventory!$F$2:$F$38,Inventory!$I$2:$I$38,"P2",Inventory!$E$2:$E$38,"West"),0)</f>
        <v>298</v>
      </c>
      <c r="T195" s="167">
        <f>SUMIFS(Inventory!$F$2:$F$38,Inventory!$I$2:$I$38,"P3",Inventory!$E$2:$E$38,"&lt;&gt;West")+IF(UPPER($H195)="YES",SUMIFS(Inventory!$F$2:$F$38,Inventory!$I$2:$I$38,"P3",Inventory!$E$2:$E$38,"West"),0)</f>
        <v>724</v>
      </c>
      <c r="U195" s="167">
        <f>SUMIFS(Inventory!$F$2:$F$38,Inventory!$I$2:$I$38,"P4",Inventory!$E$2:$E$38,"&lt;&gt;West")+IF(UPPER($H195)="YES",SUMIFS(Inventory!$F$2:$F$38,Inventory!$I$2:$I$38,"P4",Inventory!$E$2:$E$38,"West"),0)</f>
        <v>350</v>
      </c>
      <c r="V195" s="167">
        <f>SUMIFS(Inventory!$F$2:$F$38,Inventory!$I$2:$I$38,"P5",Inventory!$E$2:$E$38,"&lt;&gt;West")+IF(UPPER($H195)="YES",SUMIFS(Inventory!$F$2:$F$38,Inventory!$I$2:$I$38,"P5",Inventory!$E$2:$E$38,"West"),0)</f>
        <v>614</v>
      </c>
      <c r="W195" s="167">
        <f t="shared" si="239"/>
        <v>2156</v>
      </c>
      <c r="X195" s="241">
        <f>IF(IFERROR(INDEX(Overrides!$F$292:$L$531,MATCH($A195&amp;$G195,Overrides!$C$292:$C$531,0),1),"")&lt;&gt;"",IFERROR(INDEX(Overrides!$F$292:$L$531,MATCH($A195&amp;$G195,Overrides!$C$292:$C$531,0),1),""),ROUND(P195*Setup!B$72*VLOOKUP($F195,Setup!$A$52:$C$55,3,FALSE()),0))</f>
        <v>0</v>
      </c>
      <c r="Y195" s="241">
        <f>IF(IFERROR(INDEX(Overrides!$F$292:$L$531,MATCH($A195&amp;$G195,Overrides!$C$292:$C$531,0),2),"")&lt;&gt;"",IFERROR(INDEX(Overrides!$F$292:$L$531,MATCH($A195&amp;$G195,Overrides!$C$292:$C$531,0),2),""),ROUND(Q195*Setup!C$72*VLOOKUP($F195,Setup!$A$52:$C$55,3,FALSE()),0))</f>
        <v>0</v>
      </c>
      <c r="Z195" s="241">
        <f>IF(IFERROR(INDEX(Overrides!$F$292:$L$531,MATCH($A195&amp;$G195,Overrides!$C$292:$C$531,0),3),"")&lt;&gt;"",IFERROR(INDEX(Overrides!$F$292:$L$531,MATCH($A195&amp;$G195,Overrides!$C$292:$C$531,0),3),""),ROUND(R195*Setup!D$72*VLOOKUP($F195,Setup!$A$52:$C$55,3,FALSE()),0))</f>
        <v>0</v>
      </c>
      <c r="AA195" s="241">
        <f>IF(IFERROR(INDEX(Overrides!$F$292:$L$531,MATCH($A195&amp;$G195,Overrides!$C$292:$C$531,0),4),"")&lt;&gt;"",IFERROR(INDEX(Overrides!$F$292:$L$531,MATCH($A195&amp;$G195,Overrides!$C$292:$C$531,0),4),""),ROUND(S195*Setup!E$72*VLOOKUP($F195,Setup!$A$52:$C$55,3,FALSE()),0))</f>
        <v>0</v>
      </c>
      <c r="AB195" s="241">
        <f>IF(IFERROR(INDEX(Overrides!$F$292:$L$531,MATCH($A195&amp;$G195,Overrides!$C$292:$C$531,0),5),"")&lt;&gt;"",IFERROR(INDEX(Overrides!$F$292:$L$531,MATCH($A195&amp;$G195,Overrides!$C$292:$C$531,0),5),""),ROUND(T195*Setup!F$72*VLOOKUP($F195,Setup!$A$52:$C$55,3,FALSE()),0))</f>
        <v>0</v>
      </c>
      <c r="AC195" s="241">
        <f>IF(IFERROR(INDEX(Overrides!$F$292:$L$531,MATCH($A195&amp;$G195,Overrides!$C$292:$C$531,0),6),"")&lt;&gt;"",IFERROR(INDEX(Overrides!$F$292:$L$531,MATCH($A195&amp;$G195,Overrides!$C$292:$C$531,0),6),""),ROUND(U195*Setup!G$72*VLOOKUP($F195,Setup!$A$52:$C$55,3,FALSE()),0))</f>
        <v>0</v>
      </c>
      <c r="AD195" s="241">
        <f>IF(IFERROR(INDEX(Overrides!$F$292:$L$531,MATCH($A195&amp;$G195,Overrides!$C$292:$C$531,0),7),"")&lt;&gt;"",IFERROR(INDEX(Overrides!$F$292:$L$531,MATCH($A195&amp;$G195,Overrides!$C$292:$C$531,0),7),""),ROUND(V195*Setup!H$72*VLOOKUP($F195,Setup!$A$52:$C$55,3,FALSE()),0))</f>
        <v>0</v>
      </c>
      <c r="AE195" s="167">
        <f t="shared" ref="AE195:AE242" si="247">SUM(X195:AD195)</f>
        <v>0</v>
      </c>
      <c r="AF195" s="167">
        <f t="shared" ref="AF195:AF242" si="248">P195-X195</f>
        <v>17</v>
      </c>
      <c r="AG195" s="167">
        <f t="shared" ref="AG195:AG242" si="249">Q195-Y195</f>
        <v>119</v>
      </c>
      <c r="AH195" s="167">
        <f t="shared" ref="AH195:AH242" si="250">R195-Z195</f>
        <v>34</v>
      </c>
      <c r="AI195" s="167">
        <f t="shared" ref="AI195:AI242" si="251">S195-AA195</f>
        <v>298</v>
      </c>
      <c r="AJ195" s="167">
        <f t="shared" ref="AJ195:AJ242" si="252">T195-AB195</f>
        <v>724</v>
      </c>
      <c r="AK195" s="167">
        <f t="shared" ref="AK195:AK242" si="253">U195-AC195</f>
        <v>350</v>
      </c>
      <c r="AL195" s="167">
        <f t="shared" ref="AL195:AL242" si="254">V195-AD195</f>
        <v>614</v>
      </c>
      <c r="AM195" s="167">
        <f t="shared" ref="AM195:AM242" si="255">SUM(AE195:AK195)</f>
        <v>1542</v>
      </c>
      <c r="AN195" s="167">
        <f t="shared" si="240"/>
        <v>0</v>
      </c>
      <c r="AO195" s="167">
        <f t="shared" si="241"/>
        <v>0</v>
      </c>
      <c r="AP195" s="167">
        <f t="shared" si="242"/>
        <v>0</v>
      </c>
      <c r="AQ195" s="167">
        <f t="shared" si="243"/>
        <v>0</v>
      </c>
      <c r="AR195" s="167">
        <f t="shared" si="244"/>
        <v>0</v>
      </c>
      <c r="AS195" s="167">
        <f t="shared" si="245"/>
        <v>0</v>
      </c>
      <c r="AT195" s="167">
        <f t="shared" si="246"/>
        <v>0</v>
      </c>
      <c r="AU195" s="243">
        <f t="shared" ref="AU195:AU242" si="256">SUM(AN195:AT195)</f>
        <v>0</v>
      </c>
      <c r="AV195" s="167" t="str">
        <f>Setup!I22</f>
        <v>No</v>
      </c>
      <c r="AW195" s="167" t="str">
        <f>Setup!J22</f>
        <v>No</v>
      </c>
    </row>
    <row r="196" spans="1:49" ht="14.4" x14ac:dyDescent="0.3">
      <c r="A196" s="167">
        <f>Setup!A22</f>
        <v>20</v>
      </c>
      <c r="B196" s="167" t="str">
        <f>Setup!B22</f>
        <v>-</v>
      </c>
      <c r="C196" s="167" t="str">
        <f>Setup!C22</f>
        <v>-</v>
      </c>
      <c r="D196" s="167" t="str">
        <f>Setup!D22</f>
        <v>-</v>
      </c>
      <c r="E196" s="167" t="str">
        <f>Setup!E22</f>
        <v>-</v>
      </c>
      <c r="F196" s="167" t="str">
        <f>Setup!F22</f>
        <v>B</v>
      </c>
      <c r="G196" s="167" t="s">
        <v>115</v>
      </c>
      <c r="H196" s="167" t="str">
        <f>Setup!H22</f>
        <v>No</v>
      </c>
      <c r="I196" s="167">
        <f>IF(IFERROR(INDEX(Overrides!$F$49:$L$288,MATCH($A196&amp;$G196,Overrides!$C$49:$C$288,0),1),"")&lt;&gt;"",IFERROR(INDEX(Overrides!$F$49:$L$288,MATCH($A196&amp;$G196,Overrides!$C$49:$C$288,0),1),""),IF(IFERROR(INDEX(Overrides!$D$6:$J$45,MATCH($F196&amp;$G196,Overrides!$C$6:$C$45,0),1),"")&lt;&gt;"",IFERROR(INDEX(Overrides!$D$6:$J$45,MATCH($F196&amp;$G196,Overrides!$C$6:$C$45,0),1),""),MROUND(VLOOKUP("P1+",Setup!$A$30:$B$36,2,FALSE())*VLOOKUP($G196,Setup!$A$40:$B$48,2,FALSE())*VLOOKUP($F196,Setup!$A$52:$B$55,2,FALSE()),0.5)))</f>
        <v>88</v>
      </c>
      <c r="J196" s="167">
        <f>IF(IFERROR(INDEX(Overrides!$F$49:$L$288,MATCH($A196&amp;$G196,Overrides!$C$49:$C$288,0),2),"")&lt;&gt;"",IFERROR(INDEX(Overrides!$F$49:$L$288,MATCH($A196&amp;$G196,Overrides!$C$49:$C$288,0),2),""),IF(IFERROR(INDEX(Overrides!$D$6:$J$45,MATCH($F196&amp;$G196,Overrides!$C$6:$C$45,0),2),"")&lt;&gt;"",IFERROR(INDEX(Overrides!$D$6:$J$45,MATCH($F196&amp;$G196,Overrides!$C$6:$C$45,0),2),""),MROUND(VLOOKUP("P1",Setup!$A$30:$B$36,2,FALSE())*VLOOKUP($G196,Setup!$A$40:$B$48,2,FALSE())*VLOOKUP($F196,Setup!$A$52:$B$55,2,FALSE()),0.5)))</f>
        <v>74.5</v>
      </c>
      <c r="K196" s="167">
        <f>IF(IFERROR(INDEX(Overrides!$F$49:$L$288,MATCH($A196&amp;$G196,Overrides!$C$49:$C$288,0),3),"")&lt;&gt;"",IFERROR(INDEX(Overrides!$F$49:$L$288,MATCH($A196&amp;$G196,Overrides!$C$49:$C$288,0),3),""),IF(IFERROR(INDEX(Overrides!$D$6:$J$45,MATCH($F196&amp;$G196,Overrides!$C$6:$C$45,0),3),"")&lt;&gt;"",IFERROR(INDEX(Overrides!$D$6:$J$45,MATCH($F196&amp;$G196,Overrides!$C$6:$C$45,0),3),""),MROUND(VLOOKUP("P2+",Setup!$A$30:$B$36,2,FALSE())*VLOOKUP($G196,Setup!$A$40:$B$48,2,FALSE())*VLOOKUP($F196,Setup!$A$52:$B$55,2,FALSE()),0.5)))</f>
        <v>66</v>
      </c>
      <c r="L196" s="167">
        <f>IF(IFERROR(INDEX(Overrides!$F$49:$L$288,MATCH($A196&amp;$G196,Overrides!$C$49:$C$288,0),4),"")&lt;&gt;"",IFERROR(INDEX(Overrides!$F$49:$L$288,MATCH($A196&amp;$G196,Overrides!$C$49:$C$288,0),4),""),IF(IFERROR(INDEX(Overrides!$D$6:$J$45,MATCH($F196&amp;$G196,Overrides!$C$6:$C$45,0),4),"")&lt;&gt;"",IFERROR(INDEX(Overrides!$D$6:$J$45,MATCH($F196&amp;$G196,Overrides!$C$6:$C$45,0),4),""),MROUND(VLOOKUP("P2",Setup!$A$30:$B$36,2,FALSE())*VLOOKUP($G196,Setup!$A$40:$B$48,2,FALSE())*VLOOKUP($F196,Setup!$A$52:$B$55,2,FALSE()),0.5)))</f>
        <v>52.5</v>
      </c>
      <c r="M196" s="167">
        <f>IF(IFERROR(INDEX(Overrides!$F$49:$L$288,MATCH($A196&amp;$G196,Overrides!$C$49:$C$288,0),5),"")&lt;&gt;"",IFERROR(INDEX(Overrides!$F$49:$L$288,MATCH($A196&amp;$G196,Overrides!$C$49:$C$288,0),5),""),IF(IFERROR(INDEX(Overrides!$D$6:$J$45,MATCH($F196&amp;$G196,Overrides!$C$6:$C$45,0),5),"")&lt;&gt;"",IFERROR(INDEX(Overrides!$D$6:$J$45,MATCH($F196&amp;$G196,Overrides!$C$6:$C$45,0),5),""),MROUND(VLOOKUP("P3",Setup!$A$30:$B$36,2,FALSE())*VLOOKUP($G196,Setup!$A$40:$B$48,2,FALSE())*VLOOKUP($F196,Setup!$A$52:$B$55,2,FALSE()),0.5)))</f>
        <v>31</v>
      </c>
      <c r="N196" s="167">
        <f>IF(IFERROR(INDEX(Overrides!$F$49:$L$288,MATCH($A196&amp;$G196,Overrides!$C$49:$C$288,0),6),"")&lt;&gt;"",IFERROR(INDEX(Overrides!$F$49:$L$288,MATCH($A196&amp;$G196,Overrides!$C$49:$C$288,0),6),""),IF(IFERROR(INDEX(Overrides!$D$6:$J$45,MATCH($F196&amp;$G196,Overrides!$C$6:$C$45,0),6),"")&lt;&gt;"",IFERROR(INDEX(Overrides!$D$6:$J$45,MATCH($F196&amp;$G196,Overrides!$C$6:$C$45,0),6),""),MROUND(VLOOKUP("P4",Setup!$A$30:$B$36,2,FALSE())*VLOOKUP($G196,Setup!$A$40:$B$48,2,FALSE())*VLOOKUP($F196,Setup!$A$52:$B$55,2,FALSE()),0.5)))</f>
        <v>20.5</v>
      </c>
      <c r="O196" s="167">
        <f>IF(IFERROR(INDEX(Overrides!$F$49:$L$288,MATCH($A196&amp;$G196,Overrides!$C$49:$C$288,0),7),"")&lt;&gt;"",IFERROR(INDEX(Overrides!$F$49:$L$288,MATCH($A196&amp;$G196,Overrides!$C$49:$C$288,0),7),""),IF(IFERROR(INDEX(Overrides!$D$6:$J$45,MATCH($F196&amp;$G196,Overrides!$C$6:$C$45,0),7),"")&lt;&gt;"",IFERROR(INDEX(Overrides!$D$6:$J$45,MATCH($F196&amp;$G196,Overrides!$C$6:$C$45,0),7),""),MROUND(VLOOKUP("P5",Setup!$A$30:$B$36,2,FALSE())*VLOOKUP($G196,Setup!$A$40:$B$48,2,FALSE())*VLOOKUP($F196,Setup!$A$52:$B$55,2,FALSE()),0.5)))</f>
        <v>16</v>
      </c>
      <c r="P196" s="167">
        <f>SUMIFS(Inventory!$F$2:$F$38,Inventory!$I$2:$I$38,"P1+",Inventory!$E$2:$E$38,"&lt;&gt;West")+IF(UPPER($H196)="YES",SUMIFS(Inventory!$F$2:$F$38,Inventory!$I$2:$I$38,"P1+",Inventory!$E$2:$E$38,"West"),0)</f>
        <v>17</v>
      </c>
      <c r="Q196" s="167">
        <f>SUMIFS(Inventory!$F$2:$F$38,Inventory!$I$2:$I$38,"P1",Inventory!$E$2:$E$38,"&lt;&gt;West")+IF(UPPER($H196)="YES",SUMIFS(Inventory!$F$2:$F$38,Inventory!$I$2:$I$38,"P1",Inventory!$E$2:$E$38,"West"),0)</f>
        <v>119</v>
      </c>
      <c r="R196" s="167">
        <f>SUMIFS(Inventory!$F$2:$F$38,Inventory!$I$2:$I$38,"P2+",Inventory!$E$2:$E$38,"&lt;&gt;West")+IF(UPPER($H196)="YES",SUMIFS(Inventory!$F$2:$F$38,Inventory!$I$2:$I$38,"P2+",Inventory!$E$2:$E$38,"West"),0)</f>
        <v>34</v>
      </c>
      <c r="S196" s="167">
        <f>SUMIFS(Inventory!$F$2:$F$38,Inventory!$I$2:$I$38,"P2",Inventory!$E$2:$E$38,"&lt;&gt;West")+IF(UPPER($H196)="YES",SUMIFS(Inventory!$F$2:$F$38,Inventory!$I$2:$I$38,"P2",Inventory!$E$2:$E$38,"West"),0)</f>
        <v>298</v>
      </c>
      <c r="T196" s="167">
        <f>SUMIFS(Inventory!$F$2:$F$38,Inventory!$I$2:$I$38,"P3",Inventory!$E$2:$E$38,"&lt;&gt;West")+IF(UPPER($H196)="YES",SUMIFS(Inventory!$F$2:$F$38,Inventory!$I$2:$I$38,"P3",Inventory!$E$2:$E$38,"West"),0)</f>
        <v>724</v>
      </c>
      <c r="U196" s="167">
        <f>SUMIFS(Inventory!$F$2:$F$38,Inventory!$I$2:$I$38,"P4",Inventory!$E$2:$E$38,"&lt;&gt;West")+IF(UPPER($H196)="YES",SUMIFS(Inventory!$F$2:$F$38,Inventory!$I$2:$I$38,"P4",Inventory!$E$2:$E$38,"West"),0)</f>
        <v>350</v>
      </c>
      <c r="V196" s="167">
        <f>SUMIFS(Inventory!$F$2:$F$38,Inventory!$I$2:$I$38,"P5",Inventory!$E$2:$E$38,"&lt;&gt;West")+IF(UPPER($H196)="YES",SUMIFS(Inventory!$F$2:$F$38,Inventory!$I$2:$I$38,"P5",Inventory!$E$2:$E$38,"West"),0)</f>
        <v>614</v>
      </c>
      <c r="W196" s="167">
        <f t="shared" si="239"/>
        <v>2156</v>
      </c>
      <c r="X196" s="241">
        <f>IF(IFERROR(INDEX(Overrides!$F$292:$L$531,MATCH($A196&amp;$G196,Overrides!$C$292:$C$531,0),1),"")&lt;&gt;"",IFERROR(INDEX(Overrides!$F$292:$L$531,MATCH($A196&amp;$G196,Overrides!$C$292:$C$531,0),1),""),ROUND(P196*Setup!B$73*VLOOKUP($F196,Setup!$A$52:$C$55,3,FALSE()),0))</f>
        <v>0</v>
      </c>
      <c r="Y196" s="241">
        <f>IF(IFERROR(INDEX(Overrides!$F$292:$L$531,MATCH($A196&amp;$G196,Overrides!$C$292:$C$531,0),2),"")&lt;&gt;"",IFERROR(INDEX(Overrides!$F$292:$L$531,MATCH($A196&amp;$G196,Overrides!$C$292:$C$531,0),2),""),ROUND(Q196*Setup!C$73*VLOOKUP($F196,Setup!$A$52:$C$55,3,FALSE()),0))</f>
        <v>0</v>
      </c>
      <c r="Z196" s="241">
        <f>IF(IFERROR(INDEX(Overrides!$F$292:$L$531,MATCH($A196&amp;$G196,Overrides!$C$292:$C$531,0),3),"")&lt;&gt;"",IFERROR(INDEX(Overrides!$F$292:$L$531,MATCH($A196&amp;$G196,Overrides!$C$292:$C$531,0),3),""),ROUND(R196*Setup!D$73*VLOOKUP($F196,Setup!$A$52:$C$55,3,FALSE()),0))</f>
        <v>0</v>
      </c>
      <c r="AA196" s="241">
        <f>IF(IFERROR(INDEX(Overrides!$F$292:$L$531,MATCH($A196&amp;$G196,Overrides!$C$292:$C$531,0),4),"")&lt;&gt;"",IFERROR(INDEX(Overrides!$F$292:$L$531,MATCH($A196&amp;$G196,Overrides!$C$292:$C$531,0),4),""),ROUND(S196*Setup!E$73*VLOOKUP($F196,Setup!$A$52:$C$55,3,FALSE()),0))</f>
        <v>0</v>
      </c>
      <c r="AB196" s="241">
        <f>IF(IFERROR(INDEX(Overrides!$F$292:$L$531,MATCH($A196&amp;$G196,Overrides!$C$292:$C$531,0),5),"")&lt;&gt;"",IFERROR(INDEX(Overrides!$F$292:$L$531,MATCH($A196&amp;$G196,Overrides!$C$292:$C$531,0),5),""),ROUND(T196*Setup!F$73*VLOOKUP($F196,Setup!$A$52:$C$55,3,FALSE()),0))</f>
        <v>0</v>
      </c>
      <c r="AC196" s="241">
        <f>IF(IFERROR(INDEX(Overrides!$F$292:$L$531,MATCH($A196&amp;$G196,Overrides!$C$292:$C$531,0),6),"")&lt;&gt;"",IFERROR(INDEX(Overrides!$F$292:$L$531,MATCH($A196&amp;$G196,Overrides!$C$292:$C$531,0),6),""),ROUND(U196*Setup!G$73*VLOOKUP($F196,Setup!$A$52:$C$55,3,FALSE()),0))</f>
        <v>0</v>
      </c>
      <c r="AD196" s="241">
        <f>IF(IFERROR(INDEX(Overrides!$F$292:$L$531,MATCH($A196&amp;$G196,Overrides!$C$292:$C$531,0),7),"")&lt;&gt;"",IFERROR(INDEX(Overrides!$F$292:$L$531,MATCH($A196&amp;$G196,Overrides!$C$292:$C$531,0),7),""),ROUND(V196*Setup!H$73*VLOOKUP($F196,Setup!$A$52:$C$55,3,FALSE()),0))</f>
        <v>0</v>
      </c>
      <c r="AE196" s="167">
        <f t="shared" si="247"/>
        <v>0</v>
      </c>
      <c r="AF196" s="167">
        <f t="shared" si="248"/>
        <v>17</v>
      </c>
      <c r="AG196" s="167">
        <f t="shared" si="249"/>
        <v>119</v>
      </c>
      <c r="AH196" s="167">
        <f t="shared" si="250"/>
        <v>34</v>
      </c>
      <c r="AI196" s="167">
        <f t="shared" si="251"/>
        <v>298</v>
      </c>
      <c r="AJ196" s="167">
        <f t="shared" si="252"/>
        <v>724</v>
      </c>
      <c r="AK196" s="167">
        <f t="shared" si="253"/>
        <v>350</v>
      </c>
      <c r="AL196" s="167">
        <f t="shared" si="254"/>
        <v>614</v>
      </c>
      <c r="AM196" s="167">
        <f t="shared" si="255"/>
        <v>1542</v>
      </c>
      <c r="AN196" s="167">
        <f t="shared" si="240"/>
        <v>0</v>
      </c>
      <c r="AO196" s="167">
        <f t="shared" si="241"/>
        <v>0</v>
      </c>
      <c r="AP196" s="167">
        <f t="shared" si="242"/>
        <v>0</v>
      </c>
      <c r="AQ196" s="167">
        <f t="shared" si="243"/>
        <v>0</v>
      </c>
      <c r="AR196" s="167">
        <f t="shared" si="244"/>
        <v>0</v>
      </c>
      <c r="AS196" s="167">
        <f t="shared" si="245"/>
        <v>0</v>
      </c>
      <c r="AT196" s="167">
        <f t="shared" si="246"/>
        <v>0</v>
      </c>
      <c r="AU196" s="167">
        <f t="shared" si="256"/>
        <v>0</v>
      </c>
      <c r="AV196" s="167" t="str">
        <f>Setup!I22</f>
        <v>No</v>
      </c>
      <c r="AW196" s="167" t="str">
        <f>Setup!J22</f>
        <v>No</v>
      </c>
    </row>
    <row r="197" spans="1:49" ht="14.4" x14ac:dyDescent="0.3">
      <c r="A197" s="167">
        <f>Setup!A22</f>
        <v>20</v>
      </c>
      <c r="B197" s="167" t="str">
        <f>Setup!B22</f>
        <v>-</v>
      </c>
      <c r="C197" s="167" t="str">
        <f>Setup!C22</f>
        <v>-</v>
      </c>
      <c r="D197" s="167" t="str">
        <f>Setup!D22</f>
        <v>-</v>
      </c>
      <c r="E197" s="167" t="str">
        <f>Setup!E22</f>
        <v>-</v>
      </c>
      <c r="F197" s="167" t="str">
        <f>Setup!F22</f>
        <v>B</v>
      </c>
      <c r="G197" s="167" t="s">
        <v>117</v>
      </c>
      <c r="H197" s="167" t="str">
        <f>Setup!H22</f>
        <v>No</v>
      </c>
      <c r="I197" s="167">
        <f>IF(IFERROR(INDEX(Overrides!$F$49:$L$288,MATCH($A197&amp;$G197,Overrides!$C$49:$C$288,0),1),"")&lt;&gt;"",IFERROR(INDEX(Overrides!$F$49:$L$288,MATCH($A197&amp;$G197,Overrides!$C$49:$C$288,0),1),""),IF(IFERROR(INDEX(Overrides!$D$6:$J$45,MATCH($F197&amp;$G197,Overrides!$C$6:$C$45,0),1),"")&lt;&gt;"",IFERROR(INDEX(Overrides!$D$6:$J$45,MATCH($F197&amp;$G197,Overrides!$C$6:$C$45,0),1),""),MROUND(VLOOKUP("P1+",Setup!$A$30:$B$36,2,FALSE())*VLOOKUP($G197,Setup!$A$40:$B$48,2,FALSE())*VLOOKUP($F197,Setup!$A$52:$B$55,2,FALSE()),0.5)))</f>
        <v>65</v>
      </c>
      <c r="J197" s="167">
        <f>IF(IFERROR(INDEX(Overrides!$F$49:$L$288,MATCH($A197&amp;$G197,Overrides!$C$49:$C$288,0),2),"")&lt;&gt;"",IFERROR(INDEX(Overrides!$F$49:$L$288,MATCH($A197&amp;$G197,Overrides!$C$49:$C$288,0),2),""),IF(IFERROR(INDEX(Overrides!$D$6:$J$45,MATCH($F197&amp;$G197,Overrides!$C$6:$C$45,0),2),"")&lt;&gt;"",IFERROR(INDEX(Overrides!$D$6:$J$45,MATCH($F197&amp;$G197,Overrides!$C$6:$C$45,0),2),""),MROUND(VLOOKUP("P1",Setup!$A$30:$B$36,2,FALSE())*VLOOKUP($G197,Setup!$A$40:$B$48,2,FALSE())*VLOOKUP($F197,Setup!$A$52:$B$55,2,FALSE()),0.5)))</f>
        <v>55</v>
      </c>
      <c r="K197" s="167">
        <f>IF(IFERROR(INDEX(Overrides!$F$49:$L$288,MATCH($A197&amp;$G197,Overrides!$C$49:$C$288,0),3),"")&lt;&gt;"",IFERROR(INDEX(Overrides!$F$49:$L$288,MATCH($A197&amp;$G197,Overrides!$C$49:$C$288,0),3),""),IF(IFERROR(INDEX(Overrides!$D$6:$J$45,MATCH($F197&amp;$G197,Overrides!$C$6:$C$45,0),3),"")&lt;&gt;"",IFERROR(INDEX(Overrides!$D$6:$J$45,MATCH($F197&amp;$G197,Overrides!$C$6:$C$45,0),3),""),MROUND(VLOOKUP("P2+",Setup!$A$30:$B$36,2,FALSE())*VLOOKUP($G197,Setup!$A$40:$B$48,2,FALSE())*VLOOKUP($F197,Setup!$A$52:$B$55,2,FALSE()),0.5)))</f>
        <v>49</v>
      </c>
      <c r="L197" s="167">
        <f>IF(IFERROR(INDEX(Overrides!$F$49:$L$288,MATCH($A197&amp;$G197,Overrides!$C$49:$C$288,0),4),"")&lt;&gt;"",IFERROR(INDEX(Overrides!$F$49:$L$288,MATCH($A197&amp;$G197,Overrides!$C$49:$C$288,0),4),""),IF(IFERROR(INDEX(Overrides!$D$6:$J$45,MATCH($F197&amp;$G197,Overrides!$C$6:$C$45,0),4),"")&lt;&gt;"",IFERROR(INDEX(Overrides!$D$6:$J$45,MATCH($F197&amp;$G197,Overrides!$C$6:$C$45,0),4),""),MROUND(VLOOKUP("P2",Setup!$A$30:$B$36,2,FALSE())*VLOOKUP($G197,Setup!$A$40:$B$48,2,FALSE())*VLOOKUP($F197,Setup!$A$52:$B$55,2,FALSE()),0.5)))</f>
        <v>39</v>
      </c>
      <c r="M197" s="167">
        <f>IF(IFERROR(INDEX(Overrides!$F$49:$L$288,MATCH($A197&amp;$G197,Overrides!$C$49:$C$288,0),5),"")&lt;&gt;"",IFERROR(INDEX(Overrides!$F$49:$L$288,MATCH($A197&amp;$G197,Overrides!$C$49:$C$288,0),5),""),IF(IFERROR(INDEX(Overrides!$D$6:$J$45,MATCH($F197&amp;$G197,Overrides!$C$6:$C$45,0),5),"")&lt;&gt;"",IFERROR(INDEX(Overrides!$D$6:$J$45,MATCH($F197&amp;$G197,Overrides!$C$6:$C$45,0),5),""),MROUND(VLOOKUP("P3",Setup!$A$30:$B$36,2,FALSE())*VLOOKUP($G197,Setup!$A$40:$B$48,2,FALSE())*VLOOKUP($F197,Setup!$A$52:$B$55,2,FALSE()),0.5)))</f>
        <v>23</v>
      </c>
      <c r="N197" s="167">
        <f>IF(IFERROR(INDEX(Overrides!$F$49:$L$288,MATCH($A197&amp;$G197,Overrides!$C$49:$C$288,0),6),"")&lt;&gt;"",IFERROR(INDEX(Overrides!$F$49:$L$288,MATCH($A197&amp;$G197,Overrides!$C$49:$C$288,0),6),""),IF(IFERROR(INDEX(Overrides!$D$6:$J$45,MATCH($F197&amp;$G197,Overrides!$C$6:$C$45,0),6),"")&lt;&gt;"",IFERROR(INDEX(Overrides!$D$6:$J$45,MATCH($F197&amp;$G197,Overrides!$C$6:$C$45,0),6),""),MROUND(VLOOKUP("P4",Setup!$A$30:$B$36,2,FALSE())*VLOOKUP($G197,Setup!$A$40:$B$48,2,FALSE())*VLOOKUP($F197,Setup!$A$52:$B$55,2,FALSE()),0.5)))</f>
        <v>15</v>
      </c>
      <c r="O197" s="167">
        <f>IF(IFERROR(INDEX(Overrides!$F$49:$L$288,MATCH($A197&amp;$G197,Overrides!$C$49:$C$288,0),7),"")&lt;&gt;"",IFERROR(INDEX(Overrides!$F$49:$L$288,MATCH($A197&amp;$G197,Overrides!$C$49:$C$288,0),7),""),IF(IFERROR(INDEX(Overrides!$D$6:$J$45,MATCH($F197&amp;$G197,Overrides!$C$6:$C$45,0),7),"")&lt;&gt;"",IFERROR(INDEX(Overrides!$D$6:$J$45,MATCH($F197&amp;$G197,Overrides!$C$6:$C$45,0),7),""),MROUND(VLOOKUP("P5",Setup!$A$30:$B$36,2,FALSE())*VLOOKUP($G197,Setup!$A$40:$B$48,2,FALSE())*VLOOKUP($F197,Setup!$A$52:$B$55,2,FALSE()),0.5)))</f>
        <v>12</v>
      </c>
      <c r="P197" s="167">
        <f>SUMIFS(Inventory!$F$2:$F$38,Inventory!$I$2:$I$38,"P1+",Inventory!$E$2:$E$38,"&lt;&gt;West")+IF(UPPER($H197)="YES",SUMIFS(Inventory!$F$2:$F$38,Inventory!$I$2:$I$38,"P1+",Inventory!$E$2:$E$38,"West"),0)</f>
        <v>17</v>
      </c>
      <c r="Q197" s="167">
        <f>SUMIFS(Inventory!$F$2:$F$38,Inventory!$I$2:$I$38,"P1",Inventory!$E$2:$E$38,"&lt;&gt;West")+IF(UPPER($H197)="YES",SUMIFS(Inventory!$F$2:$F$38,Inventory!$I$2:$I$38,"P1",Inventory!$E$2:$E$38,"West"),0)</f>
        <v>119</v>
      </c>
      <c r="R197" s="167">
        <f>SUMIFS(Inventory!$F$2:$F$38,Inventory!$I$2:$I$38,"P2+",Inventory!$E$2:$E$38,"&lt;&gt;West")+IF(UPPER($H197)="YES",SUMIFS(Inventory!$F$2:$F$38,Inventory!$I$2:$I$38,"P2+",Inventory!$E$2:$E$38,"West"),0)</f>
        <v>34</v>
      </c>
      <c r="S197" s="167">
        <f>SUMIFS(Inventory!$F$2:$F$38,Inventory!$I$2:$I$38,"P2",Inventory!$E$2:$E$38,"&lt;&gt;West")+IF(UPPER($H197)="YES",SUMIFS(Inventory!$F$2:$F$38,Inventory!$I$2:$I$38,"P2",Inventory!$E$2:$E$38,"West"),0)</f>
        <v>298</v>
      </c>
      <c r="T197" s="167">
        <f>SUMIFS(Inventory!$F$2:$F$38,Inventory!$I$2:$I$38,"P3",Inventory!$E$2:$E$38,"&lt;&gt;West")+IF(UPPER($H197)="YES",SUMIFS(Inventory!$F$2:$F$38,Inventory!$I$2:$I$38,"P3",Inventory!$E$2:$E$38,"West"),0)</f>
        <v>724</v>
      </c>
      <c r="U197" s="167">
        <f>SUMIFS(Inventory!$F$2:$F$38,Inventory!$I$2:$I$38,"P4",Inventory!$E$2:$E$38,"&lt;&gt;West")+IF(UPPER($H197)="YES",SUMIFS(Inventory!$F$2:$F$38,Inventory!$I$2:$I$38,"P4",Inventory!$E$2:$E$38,"West"),0)</f>
        <v>350</v>
      </c>
      <c r="V197" s="167">
        <f>SUMIFS(Inventory!$F$2:$F$38,Inventory!$I$2:$I$38,"P5",Inventory!$E$2:$E$38,"&lt;&gt;West")+IF(UPPER($H197)="YES",SUMIFS(Inventory!$F$2:$F$38,Inventory!$I$2:$I$38,"P5",Inventory!$E$2:$E$38,"West"),0)</f>
        <v>614</v>
      </c>
      <c r="W197" s="167">
        <f t="shared" si="239"/>
        <v>2156</v>
      </c>
      <c r="X197" s="241">
        <f>IF(IFERROR(INDEX(Overrides!$F$292:$L$531,MATCH($A197&amp;$G197,Overrides!$C$292:$C$531,0),1),"")&lt;&gt;"",IFERROR(INDEX(Overrides!$F$292:$L$531,MATCH($A197&amp;$G197,Overrides!$C$292:$C$531,0),1),""),ROUND(P197*Setup!B$74*VLOOKUP($F197,Setup!$A$52:$C$55,3,FALSE()),0))</f>
        <v>0</v>
      </c>
      <c r="Y197" s="241">
        <f>IF(IFERROR(INDEX(Overrides!$F$292:$L$531,MATCH($A197&amp;$G197,Overrides!$C$292:$C$531,0),2),"")&lt;&gt;"",IFERROR(INDEX(Overrides!$F$292:$L$531,MATCH($A197&amp;$G197,Overrides!$C$292:$C$531,0),2),""),ROUND(Q197*Setup!C$74*VLOOKUP($F197,Setup!$A$52:$C$55,3,FALSE()),0))</f>
        <v>0</v>
      </c>
      <c r="Z197" s="241">
        <f>IF(IFERROR(INDEX(Overrides!$F$292:$L$531,MATCH($A197&amp;$G197,Overrides!$C$292:$C$531,0),3),"")&lt;&gt;"",IFERROR(INDEX(Overrides!$F$292:$L$531,MATCH($A197&amp;$G197,Overrides!$C$292:$C$531,0),3),""),ROUND(R197*Setup!D$74*VLOOKUP($F197,Setup!$A$52:$C$55,3,FALSE()),0))</f>
        <v>0</v>
      </c>
      <c r="AA197" s="241">
        <f>IF(IFERROR(INDEX(Overrides!$F$292:$L$531,MATCH($A197&amp;$G197,Overrides!$C$292:$C$531,0),4),"")&lt;&gt;"",IFERROR(INDEX(Overrides!$F$292:$L$531,MATCH($A197&amp;$G197,Overrides!$C$292:$C$531,0),4),""),ROUND(S197*Setup!E$74*VLOOKUP($F197,Setup!$A$52:$C$55,3,FALSE()),0))</f>
        <v>0</v>
      </c>
      <c r="AB197" s="241">
        <f>IF(IFERROR(INDEX(Overrides!$F$292:$L$531,MATCH($A197&amp;$G197,Overrides!$C$292:$C$531,0),5),"")&lt;&gt;"",IFERROR(INDEX(Overrides!$F$292:$L$531,MATCH($A197&amp;$G197,Overrides!$C$292:$C$531,0),5),""),ROUND(T197*Setup!F$74*VLOOKUP($F197,Setup!$A$52:$C$55,3,FALSE()),0))</f>
        <v>0</v>
      </c>
      <c r="AC197" s="241">
        <f>IF(IFERROR(INDEX(Overrides!$F$292:$L$531,MATCH($A197&amp;$G197,Overrides!$C$292:$C$531,0),6),"")&lt;&gt;"",IFERROR(INDEX(Overrides!$F$292:$L$531,MATCH($A197&amp;$G197,Overrides!$C$292:$C$531,0),6),""),ROUND(U197*Setup!G$74*VLOOKUP($F197,Setup!$A$52:$C$55,3,FALSE()),0))</f>
        <v>0</v>
      </c>
      <c r="AD197" s="241">
        <f>IF(IFERROR(INDEX(Overrides!$F$292:$L$531,MATCH($A197&amp;$G197,Overrides!$C$292:$C$531,0),7),"")&lt;&gt;"",IFERROR(INDEX(Overrides!$F$292:$L$531,MATCH($A197&amp;$G197,Overrides!$C$292:$C$531,0),7),""),ROUND(V197*Setup!H$74*VLOOKUP($F197,Setup!$A$52:$C$55,3,FALSE()),0))</f>
        <v>0</v>
      </c>
      <c r="AE197" s="167">
        <f t="shared" si="247"/>
        <v>0</v>
      </c>
      <c r="AF197" s="167">
        <f t="shared" si="248"/>
        <v>17</v>
      </c>
      <c r="AG197" s="167">
        <f t="shared" si="249"/>
        <v>119</v>
      </c>
      <c r="AH197" s="167">
        <f t="shared" si="250"/>
        <v>34</v>
      </c>
      <c r="AI197" s="167">
        <f t="shared" si="251"/>
        <v>298</v>
      </c>
      <c r="AJ197" s="167">
        <f t="shared" si="252"/>
        <v>724</v>
      </c>
      <c r="AK197" s="167">
        <f t="shared" si="253"/>
        <v>350</v>
      </c>
      <c r="AL197" s="167">
        <f t="shared" si="254"/>
        <v>614</v>
      </c>
      <c r="AM197" s="167">
        <f t="shared" si="255"/>
        <v>1542</v>
      </c>
      <c r="AN197" s="167">
        <f t="shared" si="240"/>
        <v>0</v>
      </c>
      <c r="AO197" s="167">
        <f t="shared" si="241"/>
        <v>0</v>
      </c>
      <c r="AP197" s="167">
        <f t="shared" si="242"/>
        <v>0</v>
      </c>
      <c r="AQ197" s="167">
        <f t="shared" si="243"/>
        <v>0</v>
      </c>
      <c r="AR197" s="167">
        <f t="shared" si="244"/>
        <v>0</v>
      </c>
      <c r="AS197" s="167">
        <f t="shared" si="245"/>
        <v>0</v>
      </c>
      <c r="AT197" s="167">
        <f t="shared" si="246"/>
        <v>0</v>
      </c>
      <c r="AU197" s="167">
        <f t="shared" si="256"/>
        <v>0</v>
      </c>
      <c r="AV197" s="167" t="str">
        <f>Setup!I22</f>
        <v>No</v>
      </c>
      <c r="AW197" s="167" t="str">
        <f>Setup!J22</f>
        <v>No</v>
      </c>
    </row>
    <row r="198" spans="1:49" ht="14.4" x14ac:dyDescent="0.3">
      <c r="A198" s="167">
        <f>Setup!A22</f>
        <v>20</v>
      </c>
      <c r="B198" s="167" t="str">
        <f>Setup!B22</f>
        <v>-</v>
      </c>
      <c r="C198" s="167" t="str">
        <f>Setup!C22</f>
        <v>-</v>
      </c>
      <c r="D198" s="167" t="str">
        <f>Setup!D22</f>
        <v>-</v>
      </c>
      <c r="E198" s="167" t="str">
        <f>Setup!E22</f>
        <v>-</v>
      </c>
      <c r="F198" s="167" t="str">
        <f>Setup!F22</f>
        <v>B</v>
      </c>
      <c r="G198" s="167" t="s">
        <v>119</v>
      </c>
      <c r="H198" s="167" t="str">
        <f>Setup!H22</f>
        <v>No</v>
      </c>
      <c r="I198" s="167">
        <f>IF(IFERROR(INDEX(Overrides!$F$49:$L$288,MATCH($A198&amp;$G198,Overrides!$C$49:$C$288,0),1),"")&lt;&gt;"",IFERROR(INDEX(Overrides!$F$49:$L$288,MATCH($A198&amp;$G198,Overrides!$C$49:$C$288,0),1),""),IF(IFERROR(INDEX(Overrides!$D$6:$J$45,MATCH($F198&amp;$G198,Overrides!$C$6:$C$45,0),1),"")&lt;&gt;"",IFERROR(INDEX(Overrides!$D$6:$J$45,MATCH($F198&amp;$G198,Overrides!$C$6:$C$45,0),1),""),MROUND(VLOOKUP("P1+",Setup!$A$30:$B$36,2,FALSE())*VLOOKUP($G198,Setup!$A$40:$B$48,2,FALSE())*VLOOKUP($F198,Setup!$A$52:$B$55,2,FALSE()),0.5)))</f>
        <v>0</v>
      </c>
      <c r="J198" s="167">
        <f>IF(IFERROR(INDEX(Overrides!$F$49:$L$288,MATCH($A198&amp;$G198,Overrides!$C$49:$C$288,0),2),"")&lt;&gt;"",IFERROR(INDEX(Overrides!$F$49:$L$288,MATCH($A198&amp;$G198,Overrides!$C$49:$C$288,0),2),""),IF(IFERROR(INDEX(Overrides!$D$6:$J$45,MATCH($F198&amp;$G198,Overrides!$C$6:$C$45,0),2),"")&lt;&gt;"",IFERROR(INDEX(Overrides!$D$6:$J$45,MATCH($F198&amp;$G198,Overrides!$C$6:$C$45,0),2),""),MROUND(VLOOKUP("P1",Setup!$A$30:$B$36,2,FALSE())*VLOOKUP($G198,Setup!$A$40:$B$48,2,FALSE())*VLOOKUP($F198,Setup!$A$52:$B$55,2,FALSE()),0.5)))</f>
        <v>0</v>
      </c>
      <c r="K198" s="167">
        <f>IF(IFERROR(INDEX(Overrides!$F$49:$L$288,MATCH($A198&amp;$G198,Overrides!$C$49:$C$288,0),3),"")&lt;&gt;"",IFERROR(INDEX(Overrides!$F$49:$L$288,MATCH($A198&amp;$G198,Overrides!$C$49:$C$288,0),3),""),IF(IFERROR(INDEX(Overrides!$D$6:$J$45,MATCH($F198&amp;$G198,Overrides!$C$6:$C$45,0),3),"")&lt;&gt;"",IFERROR(INDEX(Overrides!$D$6:$J$45,MATCH($F198&amp;$G198,Overrides!$C$6:$C$45,0),3),""),MROUND(VLOOKUP("P2+",Setup!$A$30:$B$36,2,FALSE())*VLOOKUP($G198,Setup!$A$40:$B$48,2,FALSE())*VLOOKUP($F198,Setup!$A$52:$B$55,2,FALSE()),0.5)))</f>
        <v>0</v>
      </c>
      <c r="L198" s="167">
        <f>IF(IFERROR(INDEX(Overrides!$F$49:$L$288,MATCH($A198&amp;$G198,Overrides!$C$49:$C$288,0),4),"")&lt;&gt;"",IFERROR(INDEX(Overrides!$F$49:$L$288,MATCH($A198&amp;$G198,Overrides!$C$49:$C$288,0),4),""),IF(IFERROR(INDEX(Overrides!$D$6:$J$45,MATCH($F198&amp;$G198,Overrides!$C$6:$C$45,0),4),"")&lt;&gt;"",IFERROR(INDEX(Overrides!$D$6:$J$45,MATCH($F198&amp;$G198,Overrides!$C$6:$C$45,0),4),""),MROUND(VLOOKUP("P2",Setup!$A$30:$B$36,2,FALSE())*VLOOKUP($G198,Setup!$A$40:$B$48,2,FALSE())*VLOOKUP($F198,Setup!$A$52:$B$55,2,FALSE()),0.5)))</f>
        <v>0</v>
      </c>
      <c r="M198" s="167">
        <f>IF(IFERROR(INDEX(Overrides!$F$49:$L$288,MATCH($A198&amp;$G198,Overrides!$C$49:$C$288,0),5),"")&lt;&gt;"",IFERROR(INDEX(Overrides!$F$49:$L$288,MATCH($A198&amp;$G198,Overrides!$C$49:$C$288,0),5),""),IF(IFERROR(INDEX(Overrides!$D$6:$J$45,MATCH($F198&amp;$G198,Overrides!$C$6:$C$45,0),5),"")&lt;&gt;"",IFERROR(INDEX(Overrides!$D$6:$J$45,MATCH($F198&amp;$G198,Overrides!$C$6:$C$45,0),5),""),MROUND(VLOOKUP("P3",Setup!$A$30:$B$36,2,FALSE())*VLOOKUP($G198,Setup!$A$40:$B$48,2,FALSE())*VLOOKUP($F198,Setup!$A$52:$B$55,2,FALSE()),0.5)))</f>
        <v>0</v>
      </c>
      <c r="N198" s="167">
        <f>IF(IFERROR(INDEX(Overrides!$F$49:$L$288,MATCH($A198&amp;$G198,Overrides!$C$49:$C$288,0),6),"")&lt;&gt;"",IFERROR(INDEX(Overrides!$F$49:$L$288,MATCH($A198&amp;$G198,Overrides!$C$49:$C$288,0),6),""),IF(IFERROR(INDEX(Overrides!$D$6:$J$45,MATCH($F198&amp;$G198,Overrides!$C$6:$C$45,0),6),"")&lt;&gt;"",IFERROR(INDEX(Overrides!$D$6:$J$45,MATCH($F198&amp;$G198,Overrides!$C$6:$C$45,0),6),""),MROUND(VLOOKUP("P4",Setup!$A$30:$B$36,2,FALSE())*VLOOKUP($G198,Setup!$A$40:$B$48,2,FALSE())*VLOOKUP($F198,Setup!$A$52:$B$55,2,FALSE()),0.5)))</f>
        <v>0</v>
      </c>
      <c r="O198" s="167">
        <f>IF(IFERROR(INDEX(Overrides!$F$49:$L$288,MATCH($A198&amp;$G198,Overrides!$C$49:$C$288,0),7),"")&lt;&gt;"",IFERROR(INDEX(Overrides!$F$49:$L$288,MATCH($A198&amp;$G198,Overrides!$C$49:$C$288,0),7),""),IF(IFERROR(INDEX(Overrides!$D$6:$J$45,MATCH($F198&amp;$G198,Overrides!$C$6:$C$45,0),7),"")&lt;&gt;"",IFERROR(INDEX(Overrides!$D$6:$J$45,MATCH($F198&amp;$G198,Overrides!$C$6:$C$45,0),7),""),MROUND(VLOOKUP("P5",Setup!$A$30:$B$36,2,FALSE())*VLOOKUP($G198,Setup!$A$40:$B$48,2,FALSE())*VLOOKUP($F198,Setup!$A$52:$B$55,2,FALSE()),0.5)))</f>
        <v>0</v>
      </c>
      <c r="P198" s="167">
        <f>SUMIFS(Inventory!$F$2:$F$38,Inventory!$I$2:$I$38,"P1+",Inventory!$E$2:$E$38,"&lt;&gt;West")+IF(UPPER($H198)="YES",SUMIFS(Inventory!$F$2:$F$38,Inventory!$I$2:$I$38,"P1+",Inventory!$E$2:$E$38,"West"),0)</f>
        <v>17</v>
      </c>
      <c r="Q198" s="167">
        <f>SUMIFS(Inventory!$F$2:$F$38,Inventory!$I$2:$I$38,"P1",Inventory!$E$2:$E$38,"&lt;&gt;West")+IF(UPPER($H198)="YES",SUMIFS(Inventory!$F$2:$F$38,Inventory!$I$2:$I$38,"P1",Inventory!$E$2:$E$38,"West"),0)</f>
        <v>119</v>
      </c>
      <c r="R198" s="167">
        <f>SUMIFS(Inventory!$F$2:$F$38,Inventory!$I$2:$I$38,"P2+",Inventory!$E$2:$E$38,"&lt;&gt;West")+IF(UPPER($H198)="YES",SUMIFS(Inventory!$F$2:$F$38,Inventory!$I$2:$I$38,"P2+",Inventory!$E$2:$E$38,"West"),0)</f>
        <v>34</v>
      </c>
      <c r="S198" s="167">
        <f>SUMIFS(Inventory!$F$2:$F$38,Inventory!$I$2:$I$38,"P2",Inventory!$E$2:$E$38,"&lt;&gt;West")+IF(UPPER($H198)="YES",SUMIFS(Inventory!$F$2:$F$38,Inventory!$I$2:$I$38,"P2",Inventory!$E$2:$E$38,"West"),0)</f>
        <v>298</v>
      </c>
      <c r="T198" s="167">
        <f>SUMIFS(Inventory!$F$2:$F$38,Inventory!$I$2:$I$38,"P3",Inventory!$E$2:$E$38,"&lt;&gt;West")+IF(UPPER($H198)="YES",SUMIFS(Inventory!$F$2:$F$38,Inventory!$I$2:$I$38,"P3",Inventory!$E$2:$E$38,"West"),0)</f>
        <v>724</v>
      </c>
      <c r="U198" s="167">
        <f>SUMIFS(Inventory!$F$2:$F$38,Inventory!$I$2:$I$38,"P4",Inventory!$E$2:$E$38,"&lt;&gt;West")+IF(UPPER($H198)="YES",SUMIFS(Inventory!$F$2:$F$38,Inventory!$I$2:$I$38,"P4",Inventory!$E$2:$E$38,"West"),0)</f>
        <v>350</v>
      </c>
      <c r="V198" s="167">
        <f>SUMIFS(Inventory!$F$2:$F$38,Inventory!$I$2:$I$38,"P5",Inventory!$E$2:$E$38,"&lt;&gt;West")+IF(UPPER($H198)="YES",SUMIFS(Inventory!$F$2:$F$38,Inventory!$I$2:$I$38,"P5",Inventory!$E$2:$E$38,"West"),0)</f>
        <v>614</v>
      </c>
      <c r="W198" s="167">
        <f t="shared" si="239"/>
        <v>2156</v>
      </c>
      <c r="X198" s="241">
        <f>IF(IFERROR(INDEX(Overrides!$F$292:$L$531,MATCH($A198&amp;$G198,Overrides!$C$292:$C$531,0),1),"")&lt;&gt;"",IFERROR(INDEX(Overrides!$F$292:$L$531,MATCH($A198&amp;$G198,Overrides!$C$292:$C$531,0),1),""),ROUND(P198*Setup!B$75*VLOOKUP($F198,Setup!$A$52:$C$55,3,FALSE()),0))</f>
        <v>0</v>
      </c>
      <c r="Y198" s="241">
        <f>IF(IFERROR(INDEX(Overrides!$F$292:$L$531,MATCH($A198&amp;$G198,Overrides!$C$292:$C$531,0),2),"")&lt;&gt;"",IFERROR(INDEX(Overrides!$F$292:$L$531,MATCH($A198&amp;$G198,Overrides!$C$292:$C$531,0),2),""),ROUND(Q198*Setup!C$75*VLOOKUP($F198,Setup!$A$52:$C$55,3,FALSE()),0))</f>
        <v>0</v>
      </c>
      <c r="Z198" s="241">
        <f>IF(IFERROR(INDEX(Overrides!$F$292:$L$531,MATCH($A198&amp;$G198,Overrides!$C$292:$C$531,0),3),"")&lt;&gt;"",IFERROR(INDEX(Overrides!$F$292:$L$531,MATCH($A198&amp;$G198,Overrides!$C$292:$C$531,0),3),""),ROUND(R198*Setup!D$75*VLOOKUP($F198,Setup!$A$52:$C$55,3,FALSE()),0))</f>
        <v>0</v>
      </c>
      <c r="AA198" s="241">
        <f>IF(IFERROR(INDEX(Overrides!$F$292:$L$531,MATCH($A198&amp;$G198,Overrides!$C$292:$C$531,0),4),"")&lt;&gt;"",IFERROR(INDEX(Overrides!$F$292:$L$531,MATCH($A198&amp;$G198,Overrides!$C$292:$C$531,0),4),""),ROUND(S198*Setup!E$75*VLOOKUP($F198,Setup!$A$52:$C$55,3,FALSE()),0))</f>
        <v>0</v>
      </c>
      <c r="AB198" s="241">
        <f>IF(IFERROR(INDEX(Overrides!$F$292:$L$531,MATCH($A198&amp;$G198,Overrides!$C$292:$C$531,0),5),"")&lt;&gt;"",IFERROR(INDEX(Overrides!$F$292:$L$531,MATCH($A198&amp;$G198,Overrides!$C$292:$C$531,0),5),""),ROUND(T198*Setup!F$75*VLOOKUP($F198,Setup!$A$52:$C$55,3,FALSE()),0))</f>
        <v>0</v>
      </c>
      <c r="AC198" s="241">
        <f>IF(IFERROR(INDEX(Overrides!$F$292:$L$531,MATCH($A198&amp;$G198,Overrides!$C$292:$C$531,0),6),"")&lt;&gt;"",IFERROR(INDEX(Overrides!$F$292:$L$531,MATCH($A198&amp;$G198,Overrides!$C$292:$C$531,0),6),""),ROUND(U198*Setup!G$75*VLOOKUP($F198,Setup!$A$52:$C$55,3,FALSE()),0))</f>
        <v>0</v>
      </c>
      <c r="AD198" s="241">
        <f>IF(IFERROR(INDEX(Overrides!$F$292:$L$531,MATCH($A198&amp;$G198,Overrides!$C$292:$C$531,0),7),"")&lt;&gt;"",IFERROR(INDEX(Overrides!$F$292:$L$531,MATCH($A198&amp;$G198,Overrides!$C$292:$C$531,0),7),""),ROUND(V198*Setup!H$75*VLOOKUP($F198,Setup!$A$52:$C$55,3,FALSE()),0))</f>
        <v>0</v>
      </c>
      <c r="AE198" s="167">
        <f t="shared" si="247"/>
        <v>0</v>
      </c>
      <c r="AF198" s="167">
        <f t="shared" si="248"/>
        <v>17</v>
      </c>
      <c r="AG198" s="167">
        <f t="shared" si="249"/>
        <v>119</v>
      </c>
      <c r="AH198" s="167">
        <f t="shared" si="250"/>
        <v>34</v>
      </c>
      <c r="AI198" s="167">
        <f t="shared" si="251"/>
        <v>298</v>
      </c>
      <c r="AJ198" s="167">
        <f t="shared" si="252"/>
        <v>724</v>
      </c>
      <c r="AK198" s="167">
        <f t="shared" si="253"/>
        <v>350</v>
      </c>
      <c r="AL198" s="167">
        <f t="shared" si="254"/>
        <v>614</v>
      </c>
      <c r="AM198" s="167">
        <f t="shared" si="255"/>
        <v>1542</v>
      </c>
      <c r="AN198" s="167">
        <f t="shared" si="240"/>
        <v>0</v>
      </c>
      <c r="AO198" s="167">
        <f t="shared" si="241"/>
        <v>0</v>
      </c>
      <c r="AP198" s="167">
        <f t="shared" si="242"/>
        <v>0</v>
      </c>
      <c r="AQ198" s="167">
        <f t="shared" si="243"/>
        <v>0</v>
      </c>
      <c r="AR198" s="167">
        <f t="shared" si="244"/>
        <v>0</v>
      </c>
      <c r="AS198" s="167">
        <f t="shared" si="245"/>
        <v>0</v>
      </c>
      <c r="AT198" s="167">
        <f t="shared" si="246"/>
        <v>0</v>
      </c>
      <c r="AU198" s="167">
        <f t="shared" si="256"/>
        <v>0</v>
      </c>
      <c r="AV198" s="167" t="str">
        <f>Setup!I22</f>
        <v>No</v>
      </c>
      <c r="AW198" s="167" t="str">
        <f>Setup!J22</f>
        <v>No</v>
      </c>
    </row>
    <row r="199" spans="1:49" ht="14.4" x14ac:dyDescent="0.3">
      <c r="A199" s="167">
        <f>Setup!A22</f>
        <v>20</v>
      </c>
      <c r="B199" s="167" t="str">
        <f>Setup!B22</f>
        <v>-</v>
      </c>
      <c r="C199" s="167" t="str">
        <f>Setup!C22</f>
        <v>-</v>
      </c>
      <c r="D199" s="167" t="str">
        <f>Setup!D22</f>
        <v>-</v>
      </c>
      <c r="E199" s="167" t="str">
        <f>Setup!E22</f>
        <v>-</v>
      </c>
      <c r="F199" s="167" t="str">
        <f>Setup!F22</f>
        <v>B</v>
      </c>
      <c r="G199" s="167" t="s">
        <v>121</v>
      </c>
      <c r="H199" s="167" t="str">
        <f>Setup!H22</f>
        <v>No</v>
      </c>
      <c r="I199" s="167">
        <f>IF(IFERROR(INDEX(Overrides!$F$49:$L$288,MATCH($A199&amp;$G199,Overrides!$C$49:$C$288,0),1),"")&lt;&gt;"",IFERROR(INDEX(Overrides!$F$49:$L$288,MATCH($A199&amp;$G199,Overrides!$C$49:$C$288,0),1),""),IF(IFERROR(INDEX(Overrides!$D$6:$J$45,MATCH($F199&amp;$G199,Overrides!$C$6:$C$45,0),1),"")&lt;&gt;"",IFERROR(INDEX(Overrides!$D$6:$J$45,MATCH($F199&amp;$G199,Overrides!$C$6:$C$45,0),1),""),MROUND(VLOOKUP("P1+",Setup!$A$30:$B$36,2,FALSE())*VLOOKUP($G199,Setup!$A$40:$B$48,2,FALSE())*VLOOKUP($F199,Setup!$A$52:$B$55,2,FALSE()),0.5)))</f>
        <v>0</v>
      </c>
      <c r="J199" s="167">
        <f>IF(IFERROR(INDEX(Overrides!$F$49:$L$288,MATCH($A199&amp;$G199,Overrides!$C$49:$C$288,0),2),"")&lt;&gt;"",IFERROR(INDEX(Overrides!$F$49:$L$288,MATCH($A199&amp;$G199,Overrides!$C$49:$C$288,0),2),""),IF(IFERROR(INDEX(Overrides!$D$6:$J$45,MATCH($F199&amp;$G199,Overrides!$C$6:$C$45,0),2),"")&lt;&gt;"",IFERROR(INDEX(Overrides!$D$6:$J$45,MATCH($F199&amp;$G199,Overrides!$C$6:$C$45,0),2),""),MROUND(VLOOKUP("P1",Setup!$A$30:$B$36,2,FALSE())*VLOOKUP($G199,Setup!$A$40:$B$48,2,FALSE())*VLOOKUP($F199,Setup!$A$52:$B$55,2,FALSE()),0.5)))</f>
        <v>0</v>
      </c>
      <c r="K199" s="167">
        <f>IF(IFERROR(INDEX(Overrides!$F$49:$L$288,MATCH($A199&amp;$G199,Overrides!$C$49:$C$288,0),3),"")&lt;&gt;"",IFERROR(INDEX(Overrides!$F$49:$L$288,MATCH($A199&amp;$G199,Overrides!$C$49:$C$288,0),3),""),IF(IFERROR(INDEX(Overrides!$D$6:$J$45,MATCH($F199&amp;$G199,Overrides!$C$6:$C$45,0),3),"")&lt;&gt;"",IFERROR(INDEX(Overrides!$D$6:$J$45,MATCH($F199&amp;$G199,Overrides!$C$6:$C$45,0),3),""),MROUND(VLOOKUP("P2+",Setup!$A$30:$B$36,2,FALSE())*VLOOKUP($G199,Setup!$A$40:$B$48,2,FALSE())*VLOOKUP($F199,Setup!$A$52:$B$55,2,FALSE()),0.5)))</f>
        <v>0</v>
      </c>
      <c r="L199" s="167">
        <f>IF(IFERROR(INDEX(Overrides!$F$49:$L$288,MATCH($A199&amp;$G199,Overrides!$C$49:$C$288,0),4),"")&lt;&gt;"",IFERROR(INDEX(Overrides!$F$49:$L$288,MATCH($A199&amp;$G199,Overrides!$C$49:$C$288,0),4),""),IF(IFERROR(INDEX(Overrides!$D$6:$J$45,MATCH($F199&amp;$G199,Overrides!$C$6:$C$45,0),4),"")&lt;&gt;"",IFERROR(INDEX(Overrides!$D$6:$J$45,MATCH($F199&amp;$G199,Overrides!$C$6:$C$45,0),4),""),MROUND(VLOOKUP("P2",Setup!$A$30:$B$36,2,FALSE())*VLOOKUP($G199,Setup!$A$40:$B$48,2,FALSE())*VLOOKUP($F199,Setup!$A$52:$B$55,2,FALSE()),0.5)))</f>
        <v>0</v>
      </c>
      <c r="M199" s="167">
        <f>IF(IFERROR(INDEX(Overrides!$F$49:$L$288,MATCH($A199&amp;$G199,Overrides!$C$49:$C$288,0),5),"")&lt;&gt;"",IFERROR(INDEX(Overrides!$F$49:$L$288,MATCH($A199&amp;$G199,Overrides!$C$49:$C$288,0),5),""),IF(IFERROR(INDEX(Overrides!$D$6:$J$45,MATCH($F199&amp;$G199,Overrides!$C$6:$C$45,0),5),"")&lt;&gt;"",IFERROR(INDEX(Overrides!$D$6:$J$45,MATCH($F199&amp;$G199,Overrides!$C$6:$C$45,0),5),""),MROUND(VLOOKUP("P3",Setup!$A$30:$B$36,2,FALSE())*VLOOKUP($G199,Setup!$A$40:$B$48,2,FALSE())*VLOOKUP($F199,Setup!$A$52:$B$55,2,FALSE()),0.5)))</f>
        <v>0</v>
      </c>
      <c r="N199" s="167">
        <f>IF(IFERROR(INDEX(Overrides!$F$49:$L$288,MATCH($A199&amp;$G199,Overrides!$C$49:$C$288,0),6),"")&lt;&gt;"",IFERROR(INDEX(Overrides!$F$49:$L$288,MATCH($A199&amp;$G199,Overrides!$C$49:$C$288,0),6),""),IF(IFERROR(INDEX(Overrides!$D$6:$J$45,MATCH($F199&amp;$G199,Overrides!$C$6:$C$45,0),6),"")&lt;&gt;"",IFERROR(INDEX(Overrides!$D$6:$J$45,MATCH($F199&amp;$G199,Overrides!$C$6:$C$45,0),6),""),MROUND(VLOOKUP("P4",Setup!$A$30:$B$36,2,FALSE())*VLOOKUP($G199,Setup!$A$40:$B$48,2,FALSE())*VLOOKUP($F199,Setup!$A$52:$B$55,2,FALSE()),0.5)))</f>
        <v>0</v>
      </c>
      <c r="O199" s="167">
        <f>IF(IFERROR(INDEX(Overrides!$F$49:$L$288,MATCH($A199&amp;$G199,Overrides!$C$49:$C$288,0),7),"")&lt;&gt;"",IFERROR(INDEX(Overrides!$F$49:$L$288,MATCH($A199&amp;$G199,Overrides!$C$49:$C$288,0),7),""),IF(IFERROR(INDEX(Overrides!$D$6:$J$45,MATCH($F199&amp;$G199,Overrides!$C$6:$C$45,0),7),"")&lt;&gt;"",IFERROR(INDEX(Overrides!$D$6:$J$45,MATCH($F199&amp;$G199,Overrides!$C$6:$C$45,0),7),""),MROUND(VLOOKUP("P5",Setup!$A$30:$B$36,2,FALSE())*VLOOKUP($G199,Setup!$A$40:$B$48,2,FALSE())*VLOOKUP($F199,Setup!$A$52:$B$55,2,FALSE()),0.5)))</f>
        <v>0</v>
      </c>
      <c r="P199" s="167">
        <f>SUMIFS(Inventory!$F$2:$F$38,Inventory!$I$2:$I$38,"P1+",Inventory!$E$2:$E$38,"&lt;&gt;West")+IF(UPPER($H199)="YES",SUMIFS(Inventory!$F$2:$F$38,Inventory!$I$2:$I$38,"P1+",Inventory!$E$2:$E$38,"West"),0)</f>
        <v>17</v>
      </c>
      <c r="Q199" s="167">
        <f>SUMIFS(Inventory!$F$2:$F$38,Inventory!$I$2:$I$38,"P1",Inventory!$E$2:$E$38,"&lt;&gt;West")+IF(UPPER($H199)="YES",SUMIFS(Inventory!$F$2:$F$38,Inventory!$I$2:$I$38,"P1",Inventory!$E$2:$E$38,"West"),0)</f>
        <v>119</v>
      </c>
      <c r="R199" s="167">
        <f>SUMIFS(Inventory!$F$2:$F$38,Inventory!$I$2:$I$38,"P2+",Inventory!$E$2:$E$38,"&lt;&gt;West")+IF(UPPER($H199)="YES",SUMIFS(Inventory!$F$2:$F$38,Inventory!$I$2:$I$38,"P2+",Inventory!$E$2:$E$38,"West"),0)</f>
        <v>34</v>
      </c>
      <c r="S199" s="167">
        <f>SUMIFS(Inventory!$F$2:$F$38,Inventory!$I$2:$I$38,"P2",Inventory!$E$2:$E$38,"&lt;&gt;West")+IF(UPPER($H199)="YES",SUMIFS(Inventory!$F$2:$F$38,Inventory!$I$2:$I$38,"P2",Inventory!$E$2:$E$38,"West"),0)</f>
        <v>298</v>
      </c>
      <c r="T199" s="167">
        <f>SUMIFS(Inventory!$F$2:$F$38,Inventory!$I$2:$I$38,"P3",Inventory!$E$2:$E$38,"&lt;&gt;West")+IF(UPPER($H199)="YES",SUMIFS(Inventory!$F$2:$F$38,Inventory!$I$2:$I$38,"P3",Inventory!$E$2:$E$38,"West"),0)</f>
        <v>724</v>
      </c>
      <c r="U199" s="167">
        <f>SUMIFS(Inventory!$F$2:$F$38,Inventory!$I$2:$I$38,"P4",Inventory!$E$2:$E$38,"&lt;&gt;West")+IF(UPPER($H199)="YES",SUMIFS(Inventory!$F$2:$F$38,Inventory!$I$2:$I$38,"P4",Inventory!$E$2:$E$38,"West"),0)</f>
        <v>350</v>
      </c>
      <c r="V199" s="167">
        <f>SUMIFS(Inventory!$F$2:$F$38,Inventory!$I$2:$I$38,"P5",Inventory!$E$2:$E$38,"&lt;&gt;West")+IF(UPPER($H199)="YES",SUMIFS(Inventory!$F$2:$F$38,Inventory!$I$2:$I$38,"P5",Inventory!$E$2:$E$38,"West"),0)</f>
        <v>614</v>
      </c>
      <c r="W199" s="167">
        <f t="shared" si="239"/>
        <v>2156</v>
      </c>
      <c r="X199" s="241">
        <f>IF(IFERROR(INDEX(Overrides!$F$292:$L$531,MATCH($A199&amp;$G199,Overrides!$C$292:$C$531,0),1),"")&lt;&gt;"",IFERROR(INDEX(Overrides!$F$292:$L$531,MATCH($A199&amp;$G199,Overrides!$C$292:$C$531,0),1),""),ROUND(P199*Setup!B$76*VLOOKUP($F199,Setup!$A$52:$C$55,3,FALSE()),0))</f>
        <v>0</v>
      </c>
      <c r="Y199" s="241">
        <f>IF(IFERROR(INDEX(Overrides!$F$292:$L$531,MATCH($A199&amp;$G199,Overrides!$C$292:$C$531,0),2),"")&lt;&gt;"",IFERROR(INDEX(Overrides!$F$292:$L$531,MATCH($A199&amp;$G199,Overrides!$C$292:$C$531,0),2),""),ROUND(Q199*Setup!C$76*VLOOKUP($F199,Setup!$A$52:$C$55,3,FALSE()),0))</f>
        <v>0</v>
      </c>
      <c r="Z199" s="241">
        <f>IF(IFERROR(INDEX(Overrides!$F$292:$L$531,MATCH($A199&amp;$G199,Overrides!$C$292:$C$531,0),3),"")&lt;&gt;"",IFERROR(INDEX(Overrides!$F$292:$L$531,MATCH($A199&amp;$G199,Overrides!$C$292:$C$531,0),3),""),ROUND(R199*Setup!D$76*VLOOKUP($F199,Setup!$A$52:$C$55,3,FALSE()),0))</f>
        <v>0</v>
      </c>
      <c r="AA199" s="241">
        <f>IF(IFERROR(INDEX(Overrides!$F$292:$L$531,MATCH($A199&amp;$G199,Overrides!$C$292:$C$531,0),4),"")&lt;&gt;"",IFERROR(INDEX(Overrides!$F$292:$L$531,MATCH($A199&amp;$G199,Overrides!$C$292:$C$531,0),4),""),ROUND(S199*Setup!E$76*VLOOKUP($F199,Setup!$A$52:$C$55,3,FALSE()),0))</f>
        <v>0</v>
      </c>
      <c r="AB199" s="241">
        <f>IF(IFERROR(INDEX(Overrides!$F$292:$L$531,MATCH($A199&amp;$G199,Overrides!$C$292:$C$531,0),5),"")&lt;&gt;"",IFERROR(INDEX(Overrides!$F$292:$L$531,MATCH($A199&amp;$G199,Overrides!$C$292:$C$531,0),5),""),ROUND(T199*Setup!F$76*VLOOKUP($F199,Setup!$A$52:$C$55,3,FALSE()),0))</f>
        <v>0</v>
      </c>
      <c r="AC199" s="241">
        <f>IF(IFERROR(INDEX(Overrides!$F$292:$L$531,MATCH($A199&amp;$G199,Overrides!$C$292:$C$531,0),6),"")&lt;&gt;"",IFERROR(INDEX(Overrides!$F$292:$L$531,MATCH($A199&amp;$G199,Overrides!$C$292:$C$531,0),6),""),ROUND(U199*Setup!G$76*VLOOKUP($F199,Setup!$A$52:$C$55,3,FALSE()),0))</f>
        <v>0</v>
      </c>
      <c r="AD199" s="241">
        <f>IF(IFERROR(INDEX(Overrides!$F$292:$L$531,MATCH($A199&amp;$G199,Overrides!$C$292:$C$531,0),7),"")&lt;&gt;"",IFERROR(INDEX(Overrides!$F$292:$L$531,MATCH($A199&amp;$G199,Overrides!$C$292:$C$531,0),7),""),ROUND(V199*Setup!H$76*VLOOKUP($F199,Setup!$A$52:$C$55,3,FALSE()),0))</f>
        <v>0</v>
      </c>
      <c r="AE199" s="167">
        <f t="shared" si="247"/>
        <v>0</v>
      </c>
      <c r="AF199" s="167">
        <f t="shared" si="248"/>
        <v>17</v>
      </c>
      <c r="AG199" s="167">
        <f t="shared" si="249"/>
        <v>119</v>
      </c>
      <c r="AH199" s="167">
        <f t="shared" si="250"/>
        <v>34</v>
      </c>
      <c r="AI199" s="167">
        <f t="shared" si="251"/>
        <v>298</v>
      </c>
      <c r="AJ199" s="167">
        <f t="shared" si="252"/>
        <v>724</v>
      </c>
      <c r="AK199" s="167">
        <f t="shared" si="253"/>
        <v>350</v>
      </c>
      <c r="AL199" s="167">
        <f t="shared" si="254"/>
        <v>614</v>
      </c>
      <c r="AM199" s="167">
        <f t="shared" si="255"/>
        <v>1542</v>
      </c>
      <c r="AN199" s="167">
        <f t="shared" si="240"/>
        <v>0</v>
      </c>
      <c r="AO199" s="167">
        <f t="shared" si="241"/>
        <v>0</v>
      </c>
      <c r="AP199" s="167">
        <f t="shared" si="242"/>
        <v>0</v>
      </c>
      <c r="AQ199" s="167">
        <f t="shared" si="243"/>
        <v>0</v>
      </c>
      <c r="AR199" s="167">
        <f t="shared" si="244"/>
        <v>0</v>
      </c>
      <c r="AS199" s="167">
        <f t="shared" si="245"/>
        <v>0</v>
      </c>
      <c r="AT199" s="167">
        <f t="shared" si="246"/>
        <v>0</v>
      </c>
      <c r="AU199" s="167">
        <f t="shared" si="256"/>
        <v>0</v>
      </c>
      <c r="AV199" s="167" t="str">
        <f>Setup!I22</f>
        <v>No</v>
      </c>
      <c r="AW199" s="167" t="str">
        <f>Setup!J22</f>
        <v>No</v>
      </c>
    </row>
    <row r="200" spans="1:49" ht="14.4" x14ac:dyDescent="0.3">
      <c r="A200" s="167">
        <f>Setup!A22</f>
        <v>20</v>
      </c>
      <c r="B200" s="167" t="str">
        <f>Setup!B22</f>
        <v>-</v>
      </c>
      <c r="C200" s="167" t="str">
        <f>Setup!C22</f>
        <v>-</v>
      </c>
      <c r="D200" s="167" t="str">
        <f>Setup!D22</f>
        <v>-</v>
      </c>
      <c r="E200" s="167" t="str">
        <f>Setup!E22</f>
        <v>-</v>
      </c>
      <c r="F200" s="167" t="str">
        <f>Setup!F22</f>
        <v>B</v>
      </c>
      <c r="G200" s="167" t="s">
        <v>123</v>
      </c>
      <c r="H200" s="167" t="str">
        <f>Setup!H22</f>
        <v>No</v>
      </c>
      <c r="I200" s="167">
        <f>IF(IFERROR(INDEX(Overrides!$F$49:$L$288,MATCH($A200&amp;$G200,Overrides!$C$49:$C$288,0),1),"")&lt;&gt;"",IFERROR(INDEX(Overrides!$F$49:$L$288,MATCH($A200&amp;$G200,Overrides!$C$49:$C$288,0),1),""),IF(IFERROR(INDEX(Overrides!$D$6:$J$45,MATCH($F200&amp;$G200,Overrides!$C$6:$C$45,0),1),"")&lt;&gt;"",IFERROR(INDEX(Overrides!$D$6:$J$45,MATCH($F200&amp;$G200,Overrides!$C$6:$C$45,0),1),""),MROUND(VLOOKUP("P1+",Setup!$A$30:$B$36,2,FALSE())*VLOOKUP($G200,Setup!$A$40:$B$48,2,FALSE())*VLOOKUP($F200,Setup!$A$52:$B$55,2,FALSE()),0.5)))</f>
        <v>0</v>
      </c>
      <c r="J200" s="167">
        <f>IF(IFERROR(INDEX(Overrides!$F$49:$L$288,MATCH($A200&amp;$G200,Overrides!$C$49:$C$288,0),2),"")&lt;&gt;"",IFERROR(INDEX(Overrides!$F$49:$L$288,MATCH($A200&amp;$G200,Overrides!$C$49:$C$288,0),2),""),IF(IFERROR(INDEX(Overrides!$D$6:$J$45,MATCH($F200&amp;$G200,Overrides!$C$6:$C$45,0),2),"")&lt;&gt;"",IFERROR(INDEX(Overrides!$D$6:$J$45,MATCH($F200&amp;$G200,Overrides!$C$6:$C$45,0),2),""),MROUND(VLOOKUP("P1",Setup!$A$30:$B$36,2,FALSE())*VLOOKUP($G200,Setup!$A$40:$B$48,2,FALSE())*VLOOKUP($F200,Setup!$A$52:$B$55,2,FALSE()),0.5)))</f>
        <v>0</v>
      </c>
      <c r="K200" s="167">
        <f>IF(IFERROR(INDEX(Overrides!$F$49:$L$288,MATCH($A200&amp;$G200,Overrides!$C$49:$C$288,0),3),"")&lt;&gt;"",IFERROR(INDEX(Overrides!$F$49:$L$288,MATCH($A200&amp;$G200,Overrides!$C$49:$C$288,0),3),""),IF(IFERROR(INDEX(Overrides!$D$6:$J$45,MATCH($F200&amp;$G200,Overrides!$C$6:$C$45,0),3),"")&lt;&gt;"",IFERROR(INDEX(Overrides!$D$6:$J$45,MATCH($F200&amp;$G200,Overrides!$C$6:$C$45,0),3),""),MROUND(VLOOKUP("P2+",Setup!$A$30:$B$36,2,FALSE())*VLOOKUP($G200,Setup!$A$40:$B$48,2,FALSE())*VLOOKUP($F200,Setup!$A$52:$B$55,2,FALSE()),0.5)))</f>
        <v>0</v>
      </c>
      <c r="L200" s="167">
        <f>IF(IFERROR(INDEX(Overrides!$F$49:$L$288,MATCH($A200&amp;$G200,Overrides!$C$49:$C$288,0),4),"")&lt;&gt;"",IFERROR(INDEX(Overrides!$F$49:$L$288,MATCH($A200&amp;$G200,Overrides!$C$49:$C$288,0),4),""),IF(IFERROR(INDEX(Overrides!$D$6:$J$45,MATCH($F200&amp;$G200,Overrides!$C$6:$C$45,0),4),"")&lt;&gt;"",IFERROR(INDEX(Overrides!$D$6:$J$45,MATCH($F200&amp;$G200,Overrides!$C$6:$C$45,0),4),""),MROUND(VLOOKUP("P2",Setup!$A$30:$B$36,2,FALSE())*VLOOKUP($G200,Setup!$A$40:$B$48,2,FALSE())*VLOOKUP($F200,Setup!$A$52:$B$55,2,FALSE()),0.5)))</f>
        <v>0</v>
      </c>
      <c r="M200" s="167">
        <f>IF(IFERROR(INDEX(Overrides!$F$49:$L$288,MATCH($A200&amp;$G200,Overrides!$C$49:$C$288,0),5),"")&lt;&gt;"",IFERROR(INDEX(Overrides!$F$49:$L$288,MATCH($A200&amp;$G200,Overrides!$C$49:$C$288,0),5),""),IF(IFERROR(INDEX(Overrides!$D$6:$J$45,MATCH($F200&amp;$G200,Overrides!$C$6:$C$45,0),5),"")&lt;&gt;"",IFERROR(INDEX(Overrides!$D$6:$J$45,MATCH($F200&amp;$G200,Overrides!$C$6:$C$45,0),5),""),MROUND(VLOOKUP("P3",Setup!$A$30:$B$36,2,FALSE())*VLOOKUP($G200,Setup!$A$40:$B$48,2,FALSE())*VLOOKUP($F200,Setup!$A$52:$B$55,2,FALSE()),0.5)))</f>
        <v>0</v>
      </c>
      <c r="N200" s="167">
        <f>IF(IFERROR(INDEX(Overrides!$F$49:$L$288,MATCH($A200&amp;$G200,Overrides!$C$49:$C$288,0),6),"")&lt;&gt;"",IFERROR(INDEX(Overrides!$F$49:$L$288,MATCH($A200&amp;$G200,Overrides!$C$49:$C$288,0),6),""),IF(IFERROR(INDEX(Overrides!$D$6:$J$45,MATCH($F200&amp;$G200,Overrides!$C$6:$C$45,0),6),"")&lt;&gt;"",IFERROR(INDEX(Overrides!$D$6:$J$45,MATCH($F200&amp;$G200,Overrides!$C$6:$C$45,0),6),""),MROUND(VLOOKUP("P4",Setup!$A$30:$B$36,2,FALSE())*VLOOKUP($G200,Setup!$A$40:$B$48,2,FALSE())*VLOOKUP($F200,Setup!$A$52:$B$55,2,FALSE()),0.5)))</f>
        <v>0</v>
      </c>
      <c r="O200" s="167">
        <f>IF(IFERROR(INDEX(Overrides!$F$49:$L$288,MATCH($A200&amp;$G200,Overrides!$C$49:$C$288,0),7),"")&lt;&gt;"",IFERROR(INDEX(Overrides!$F$49:$L$288,MATCH($A200&amp;$G200,Overrides!$C$49:$C$288,0),7),""),IF(IFERROR(INDEX(Overrides!$D$6:$J$45,MATCH($F200&amp;$G200,Overrides!$C$6:$C$45,0),7),"")&lt;&gt;"",IFERROR(INDEX(Overrides!$D$6:$J$45,MATCH($F200&amp;$G200,Overrides!$C$6:$C$45,0),7),""),MROUND(VLOOKUP("P5",Setup!$A$30:$B$36,2,FALSE())*VLOOKUP($G200,Setup!$A$40:$B$48,2,FALSE())*VLOOKUP($F200,Setup!$A$52:$B$55,2,FALSE()),0.5)))</f>
        <v>0</v>
      </c>
      <c r="P200" s="167">
        <f>SUMIFS(Inventory!$F$2:$F$38,Inventory!$I$2:$I$38,"P1+",Inventory!$E$2:$E$38,"&lt;&gt;West")+IF(UPPER($H200)="YES",SUMIFS(Inventory!$F$2:$F$38,Inventory!$I$2:$I$38,"P1+",Inventory!$E$2:$E$38,"West"),0)</f>
        <v>17</v>
      </c>
      <c r="Q200" s="167">
        <f>SUMIFS(Inventory!$F$2:$F$38,Inventory!$I$2:$I$38,"P1",Inventory!$E$2:$E$38,"&lt;&gt;West")+IF(UPPER($H200)="YES",SUMIFS(Inventory!$F$2:$F$38,Inventory!$I$2:$I$38,"P1",Inventory!$E$2:$E$38,"West"),0)</f>
        <v>119</v>
      </c>
      <c r="R200" s="167">
        <f>SUMIFS(Inventory!$F$2:$F$38,Inventory!$I$2:$I$38,"P2+",Inventory!$E$2:$E$38,"&lt;&gt;West")+IF(UPPER($H200)="YES",SUMIFS(Inventory!$F$2:$F$38,Inventory!$I$2:$I$38,"P2+",Inventory!$E$2:$E$38,"West"),0)</f>
        <v>34</v>
      </c>
      <c r="S200" s="167">
        <f>SUMIFS(Inventory!$F$2:$F$38,Inventory!$I$2:$I$38,"P2",Inventory!$E$2:$E$38,"&lt;&gt;West")+IF(UPPER($H200)="YES",SUMIFS(Inventory!$F$2:$F$38,Inventory!$I$2:$I$38,"P2",Inventory!$E$2:$E$38,"West"),0)</f>
        <v>298</v>
      </c>
      <c r="T200" s="167">
        <f>SUMIFS(Inventory!$F$2:$F$38,Inventory!$I$2:$I$38,"P3",Inventory!$E$2:$E$38,"&lt;&gt;West")+IF(UPPER($H200)="YES",SUMIFS(Inventory!$F$2:$F$38,Inventory!$I$2:$I$38,"P3",Inventory!$E$2:$E$38,"West"),0)</f>
        <v>724</v>
      </c>
      <c r="U200" s="167">
        <f>SUMIFS(Inventory!$F$2:$F$38,Inventory!$I$2:$I$38,"P4",Inventory!$E$2:$E$38,"&lt;&gt;West")+IF(UPPER($H200)="YES",SUMIFS(Inventory!$F$2:$F$38,Inventory!$I$2:$I$38,"P4",Inventory!$E$2:$E$38,"West"),0)</f>
        <v>350</v>
      </c>
      <c r="V200" s="167">
        <f>SUMIFS(Inventory!$F$2:$F$38,Inventory!$I$2:$I$38,"P5",Inventory!$E$2:$E$38,"&lt;&gt;West")+IF(UPPER($H200)="YES",SUMIFS(Inventory!$F$2:$F$38,Inventory!$I$2:$I$38,"P5",Inventory!$E$2:$E$38,"West"),0)</f>
        <v>614</v>
      </c>
      <c r="W200" s="167">
        <f t="shared" si="239"/>
        <v>2156</v>
      </c>
      <c r="X200" s="241">
        <f>IF(IFERROR(INDEX(Overrides!$F$292:$L$531,MATCH($A200&amp;$G200,Overrides!$C$292:$C$531,0),1),"")&lt;&gt;"",IFERROR(INDEX(Overrides!$F$292:$L$531,MATCH($A200&amp;$G200,Overrides!$C$292:$C$531,0),1),""),ROUND(P200*Setup!B$77*VLOOKUP($F200,Setup!$A$52:$C$55,3,FALSE()),0))</f>
        <v>0</v>
      </c>
      <c r="Y200" s="241">
        <f>IF(IFERROR(INDEX(Overrides!$F$292:$L$531,MATCH($A200&amp;$G200,Overrides!$C$292:$C$531,0),2),"")&lt;&gt;"",IFERROR(INDEX(Overrides!$F$292:$L$531,MATCH($A200&amp;$G200,Overrides!$C$292:$C$531,0),2),""),ROUND(Q200*Setup!C$77*VLOOKUP($F200,Setup!$A$52:$C$55,3,FALSE()),0))</f>
        <v>0</v>
      </c>
      <c r="Z200" s="241">
        <f>IF(IFERROR(INDEX(Overrides!$F$292:$L$531,MATCH($A200&amp;$G200,Overrides!$C$292:$C$531,0),3),"")&lt;&gt;"",IFERROR(INDEX(Overrides!$F$292:$L$531,MATCH($A200&amp;$G200,Overrides!$C$292:$C$531,0),3),""),ROUND(R200*Setup!D$77*VLOOKUP($F200,Setup!$A$52:$C$55,3,FALSE()),0))</f>
        <v>0</v>
      </c>
      <c r="AA200" s="241">
        <f>IF(IFERROR(INDEX(Overrides!$F$292:$L$531,MATCH($A200&amp;$G200,Overrides!$C$292:$C$531,0),4),"")&lt;&gt;"",IFERROR(INDEX(Overrides!$F$292:$L$531,MATCH($A200&amp;$G200,Overrides!$C$292:$C$531,0),4),""),ROUND(S200*Setup!E$77*VLOOKUP($F200,Setup!$A$52:$C$55,3,FALSE()),0))</f>
        <v>0</v>
      </c>
      <c r="AB200" s="241">
        <f>IF(IFERROR(INDEX(Overrides!$F$292:$L$531,MATCH($A200&amp;$G200,Overrides!$C$292:$C$531,0),5),"")&lt;&gt;"",IFERROR(INDEX(Overrides!$F$292:$L$531,MATCH($A200&amp;$G200,Overrides!$C$292:$C$531,0),5),""),ROUND(T200*Setup!F$77*VLOOKUP($F200,Setup!$A$52:$C$55,3,FALSE()),0))</f>
        <v>0</v>
      </c>
      <c r="AC200" s="241">
        <f>IF(IFERROR(INDEX(Overrides!$F$292:$L$531,MATCH($A200&amp;$G200,Overrides!$C$292:$C$531,0),6),"")&lt;&gt;"",IFERROR(INDEX(Overrides!$F$292:$L$531,MATCH($A200&amp;$G200,Overrides!$C$292:$C$531,0),6),""),ROUND(U200*Setup!G$77*VLOOKUP($F200,Setup!$A$52:$C$55,3,FALSE()),0))</f>
        <v>0</v>
      </c>
      <c r="AD200" s="241">
        <f>IF(IFERROR(INDEX(Overrides!$F$292:$L$531,MATCH($A200&amp;$G200,Overrides!$C$292:$C$531,0),7),"")&lt;&gt;"",IFERROR(INDEX(Overrides!$F$292:$L$531,MATCH($A200&amp;$G200,Overrides!$C$292:$C$531,0),7),""),ROUND(V200*Setup!H$77*VLOOKUP($F200,Setup!$A$52:$C$55,3,FALSE()),0))</f>
        <v>0</v>
      </c>
      <c r="AE200" s="167">
        <f t="shared" si="247"/>
        <v>0</v>
      </c>
      <c r="AF200" s="167">
        <f t="shared" si="248"/>
        <v>17</v>
      </c>
      <c r="AG200" s="167">
        <f t="shared" si="249"/>
        <v>119</v>
      </c>
      <c r="AH200" s="167">
        <f t="shared" si="250"/>
        <v>34</v>
      </c>
      <c r="AI200" s="167">
        <f t="shared" si="251"/>
        <v>298</v>
      </c>
      <c r="AJ200" s="167">
        <f t="shared" si="252"/>
        <v>724</v>
      </c>
      <c r="AK200" s="167">
        <f t="shared" si="253"/>
        <v>350</v>
      </c>
      <c r="AL200" s="167">
        <f t="shared" si="254"/>
        <v>614</v>
      </c>
      <c r="AM200" s="167">
        <f t="shared" si="255"/>
        <v>1542</v>
      </c>
      <c r="AN200" s="167">
        <f t="shared" si="240"/>
        <v>0</v>
      </c>
      <c r="AO200" s="167">
        <f t="shared" si="241"/>
        <v>0</v>
      </c>
      <c r="AP200" s="167">
        <f t="shared" si="242"/>
        <v>0</v>
      </c>
      <c r="AQ200" s="167">
        <f t="shared" si="243"/>
        <v>0</v>
      </c>
      <c r="AR200" s="167">
        <f t="shared" si="244"/>
        <v>0</v>
      </c>
      <c r="AS200" s="167">
        <f t="shared" si="245"/>
        <v>0</v>
      </c>
      <c r="AT200" s="167">
        <f t="shared" si="246"/>
        <v>0</v>
      </c>
      <c r="AU200" s="167">
        <f t="shared" si="256"/>
        <v>0</v>
      </c>
      <c r="AV200" s="167" t="str">
        <f>Setup!I22</f>
        <v>No</v>
      </c>
      <c r="AW200" s="167" t="str">
        <f>Setup!J22</f>
        <v>No</v>
      </c>
    </row>
    <row r="201" spans="1:49" ht="14.4" x14ac:dyDescent="0.3">
      <c r="A201" s="167">
        <f>Setup!A22</f>
        <v>20</v>
      </c>
      <c r="B201" s="167" t="str">
        <f>Setup!B22</f>
        <v>-</v>
      </c>
      <c r="C201" s="167" t="str">
        <f>Setup!C22</f>
        <v>-</v>
      </c>
      <c r="D201" s="167" t="str">
        <f>Setup!D22</f>
        <v>-</v>
      </c>
      <c r="E201" s="167" t="str">
        <f>Setup!E22</f>
        <v>-</v>
      </c>
      <c r="F201" s="167" t="str">
        <f>Setup!F22</f>
        <v>B</v>
      </c>
      <c r="G201" s="167" t="s">
        <v>125</v>
      </c>
      <c r="H201" s="167" t="str">
        <f>Setup!H22</f>
        <v>No</v>
      </c>
      <c r="I201" s="167">
        <f>IF(IFERROR(INDEX(Overrides!$F$49:$L$288,MATCH($A201&amp;$G201,Overrides!$C$49:$C$288,0),1),"")&lt;&gt;"",IFERROR(INDEX(Overrides!$F$49:$L$288,MATCH($A201&amp;$G201,Overrides!$C$49:$C$288,0),1),""),IF(IFERROR(INDEX(Overrides!$D$6:$J$45,MATCH($F201&amp;$G201,Overrides!$C$6:$C$45,0),1),"")&lt;&gt;"",IFERROR(INDEX(Overrides!$D$6:$J$45,MATCH($F201&amp;$G201,Overrides!$C$6:$C$45,0),1),""),MROUND(VLOOKUP("P1+",Setup!$A$30:$B$36,2,FALSE())*VLOOKUP($G201,Setup!$A$40:$B$48,2,FALSE())*VLOOKUP($F201,Setup!$A$52:$B$55,2,FALSE()),0.5)))</f>
        <v>0</v>
      </c>
      <c r="J201" s="167">
        <f>IF(IFERROR(INDEX(Overrides!$F$49:$L$288,MATCH($A201&amp;$G201,Overrides!$C$49:$C$288,0),2),"")&lt;&gt;"",IFERROR(INDEX(Overrides!$F$49:$L$288,MATCH($A201&amp;$G201,Overrides!$C$49:$C$288,0),2),""),IF(IFERROR(INDEX(Overrides!$D$6:$J$45,MATCH($F201&amp;$G201,Overrides!$C$6:$C$45,0),2),"")&lt;&gt;"",IFERROR(INDEX(Overrides!$D$6:$J$45,MATCH($F201&amp;$G201,Overrides!$C$6:$C$45,0),2),""),MROUND(VLOOKUP("P1",Setup!$A$30:$B$36,2,FALSE())*VLOOKUP($G201,Setup!$A$40:$B$48,2,FALSE())*VLOOKUP($F201,Setup!$A$52:$B$55,2,FALSE()),0.5)))</f>
        <v>0</v>
      </c>
      <c r="K201" s="167">
        <f>IF(IFERROR(INDEX(Overrides!$F$49:$L$288,MATCH($A201&amp;$G201,Overrides!$C$49:$C$288,0),3),"")&lt;&gt;"",IFERROR(INDEX(Overrides!$F$49:$L$288,MATCH($A201&amp;$G201,Overrides!$C$49:$C$288,0),3),""),IF(IFERROR(INDEX(Overrides!$D$6:$J$45,MATCH($F201&amp;$G201,Overrides!$C$6:$C$45,0),3),"")&lt;&gt;"",IFERROR(INDEX(Overrides!$D$6:$J$45,MATCH($F201&amp;$G201,Overrides!$C$6:$C$45,0),3),""),MROUND(VLOOKUP("P2+",Setup!$A$30:$B$36,2,FALSE())*VLOOKUP($G201,Setup!$A$40:$B$48,2,FALSE())*VLOOKUP($F201,Setup!$A$52:$B$55,2,FALSE()),0.5)))</f>
        <v>0</v>
      </c>
      <c r="L201" s="167">
        <f>IF(IFERROR(INDEX(Overrides!$F$49:$L$288,MATCH($A201&amp;$G201,Overrides!$C$49:$C$288,0),4),"")&lt;&gt;"",IFERROR(INDEX(Overrides!$F$49:$L$288,MATCH($A201&amp;$G201,Overrides!$C$49:$C$288,0),4),""),IF(IFERROR(INDEX(Overrides!$D$6:$J$45,MATCH($F201&amp;$G201,Overrides!$C$6:$C$45,0),4),"")&lt;&gt;"",IFERROR(INDEX(Overrides!$D$6:$J$45,MATCH($F201&amp;$G201,Overrides!$C$6:$C$45,0),4),""),MROUND(VLOOKUP("P2",Setup!$A$30:$B$36,2,FALSE())*VLOOKUP($G201,Setup!$A$40:$B$48,2,FALSE())*VLOOKUP($F201,Setup!$A$52:$B$55,2,FALSE()),0.5)))</f>
        <v>0</v>
      </c>
      <c r="M201" s="167">
        <f>IF(IFERROR(INDEX(Overrides!$F$49:$L$288,MATCH($A201&amp;$G201,Overrides!$C$49:$C$288,0),5),"")&lt;&gt;"",IFERROR(INDEX(Overrides!$F$49:$L$288,MATCH($A201&amp;$G201,Overrides!$C$49:$C$288,0),5),""),IF(IFERROR(INDEX(Overrides!$D$6:$J$45,MATCH($F201&amp;$G201,Overrides!$C$6:$C$45,0),5),"")&lt;&gt;"",IFERROR(INDEX(Overrides!$D$6:$J$45,MATCH($F201&amp;$G201,Overrides!$C$6:$C$45,0),5),""),MROUND(VLOOKUP("P3",Setup!$A$30:$B$36,2,FALSE())*VLOOKUP($G201,Setup!$A$40:$B$48,2,FALSE())*VLOOKUP($F201,Setup!$A$52:$B$55,2,FALSE()),0.5)))</f>
        <v>0</v>
      </c>
      <c r="N201" s="167">
        <f>IF(IFERROR(INDEX(Overrides!$F$49:$L$288,MATCH($A201&amp;$G201,Overrides!$C$49:$C$288,0),6),"")&lt;&gt;"",IFERROR(INDEX(Overrides!$F$49:$L$288,MATCH($A201&amp;$G201,Overrides!$C$49:$C$288,0),6),""),IF(IFERROR(INDEX(Overrides!$D$6:$J$45,MATCH($F201&amp;$G201,Overrides!$C$6:$C$45,0),6),"")&lt;&gt;"",IFERROR(INDEX(Overrides!$D$6:$J$45,MATCH($F201&amp;$G201,Overrides!$C$6:$C$45,0),6),""),MROUND(VLOOKUP("P4",Setup!$A$30:$B$36,2,FALSE())*VLOOKUP($G201,Setup!$A$40:$B$48,2,FALSE())*VLOOKUP($F201,Setup!$A$52:$B$55,2,FALSE()),0.5)))</f>
        <v>0</v>
      </c>
      <c r="O201" s="167">
        <f>IF(IFERROR(INDEX(Overrides!$F$49:$L$288,MATCH($A201&amp;$G201,Overrides!$C$49:$C$288,0),7),"")&lt;&gt;"",IFERROR(INDEX(Overrides!$F$49:$L$288,MATCH($A201&amp;$G201,Overrides!$C$49:$C$288,0),7),""),IF(IFERROR(INDEX(Overrides!$D$6:$J$45,MATCH($F201&amp;$G201,Overrides!$C$6:$C$45,0),7),"")&lt;&gt;"",IFERROR(INDEX(Overrides!$D$6:$J$45,MATCH($F201&amp;$G201,Overrides!$C$6:$C$45,0),7),""),MROUND(VLOOKUP("P5",Setup!$A$30:$B$36,2,FALSE())*VLOOKUP($G201,Setup!$A$40:$B$48,2,FALSE())*VLOOKUP($F201,Setup!$A$52:$B$55,2,FALSE()),0.5)))</f>
        <v>0</v>
      </c>
      <c r="P201" s="167">
        <f>SUMIFS(Inventory!$F$2:$F$38,Inventory!$I$2:$I$38,"P1+",Inventory!$E$2:$E$38,"&lt;&gt;West")+IF(UPPER($H201)="YES",SUMIFS(Inventory!$F$2:$F$38,Inventory!$I$2:$I$38,"P1+",Inventory!$E$2:$E$38,"West"),0)</f>
        <v>17</v>
      </c>
      <c r="Q201" s="167">
        <f>SUMIFS(Inventory!$F$2:$F$38,Inventory!$I$2:$I$38,"P1",Inventory!$E$2:$E$38,"&lt;&gt;West")+IF(UPPER($H201)="YES",SUMIFS(Inventory!$F$2:$F$38,Inventory!$I$2:$I$38,"P1",Inventory!$E$2:$E$38,"West"),0)</f>
        <v>119</v>
      </c>
      <c r="R201" s="167">
        <f>SUMIFS(Inventory!$F$2:$F$38,Inventory!$I$2:$I$38,"P2+",Inventory!$E$2:$E$38,"&lt;&gt;West")+IF(UPPER($H201)="YES",SUMIFS(Inventory!$F$2:$F$38,Inventory!$I$2:$I$38,"P2+",Inventory!$E$2:$E$38,"West"),0)</f>
        <v>34</v>
      </c>
      <c r="S201" s="167">
        <f>SUMIFS(Inventory!$F$2:$F$38,Inventory!$I$2:$I$38,"P2",Inventory!$E$2:$E$38,"&lt;&gt;West")+IF(UPPER($H201)="YES",SUMIFS(Inventory!$F$2:$F$38,Inventory!$I$2:$I$38,"P2",Inventory!$E$2:$E$38,"West"),0)</f>
        <v>298</v>
      </c>
      <c r="T201" s="167">
        <f>SUMIFS(Inventory!$F$2:$F$38,Inventory!$I$2:$I$38,"P3",Inventory!$E$2:$E$38,"&lt;&gt;West")+IF(UPPER($H201)="YES",SUMIFS(Inventory!$F$2:$F$38,Inventory!$I$2:$I$38,"P3",Inventory!$E$2:$E$38,"West"),0)</f>
        <v>724</v>
      </c>
      <c r="U201" s="167">
        <f>SUMIFS(Inventory!$F$2:$F$38,Inventory!$I$2:$I$38,"P4",Inventory!$E$2:$E$38,"&lt;&gt;West")+IF(UPPER($H201)="YES",SUMIFS(Inventory!$F$2:$F$38,Inventory!$I$2:$I$38,"P4",Inventory!$E$2:$E$38,"West"),0)</f>
        <v>350</v>
      </c>
      <c r="V201" s="167">
        <f>SUMIFS(Inventory!$F$2:$F$38,Inventory!$I$2:$I$38,"P5",Inventory!$E$2:$E$38,"&lt;&gt;West")+IF(UPPER($H201)="YES",SUMIFS(Inventory!$F$2:$F$38,Inventory!$I$2:$I$38,"P5",Inventory!$E$2:$E$38,"West"),0)</f>
        <v>614</v>
      </c>
      <c r="W201" s="167">
        <f t="shared" si="239"/>
        <v>2156</v>
      </c>
      <c r="X201" s="241">
        <f>IF(IFERROR(INDEX(Overrides!$F$292:$L$531,MATCH($A201&amp;$G201,Overrides!$C$292:$C$531,0),1),"")&lt;&gt;"",IFERROR(INDEX(Overrides!$F$292:$L$531,MATCH($A201&amp;$G201,Overrides!$C$292:$C$531,0),1),""),ROUND(P201*Setup!B$78*VLOOKUP($F201,Setup!$A$52:$C$55,3,FALSE()),0))</f>
        <v>0</v>
      </c>
      <c r="Y201" s="241">
        <f>IF(IFERROR(INDEX(Overrides!$F$292:$L$531,MATCH($A201&amp;$G201,Overrides!$C$292:$C$531,0),2),"")&lt;&gt;"",IFERROR(INDEX(Overrides!$F$292:$L$531,MATCH($A201&amp;$G201,Overrides!$C$292:$C$531,0),2),""),ROUND(Q201*Setup!C$78*VLOOKUP($F201,Setup!$A$52:$C$55,3,FALSE()),0))</f>
        <v>0</v>
      </c>
      <c r="Z201" s="241">
        <f>IF(IFERROR(INDEX(Overrides!$F$292:$L$531,MATCH($A201&amp;$G201,Overrides!$C$292:$C$531,0),3),"")&lt;&gt;"",IFERROR(INDEX(Overrides!$F$292:$L$531,MATCH($A201&amp;$G201,Overrides!$C$292:$C$531,0),3),""),ROUND(R201*Setup!D$78*VLOOKUP($F201,Setup!$A$52:$C$55,3,FALSE()),0))</f>
        <v>0</v>
      </c>
      <c r="AA201" s="241">
        <f>IF(IFERROR(INDEX(Overrides!$F$292:$L$531,MATCH($A201&amp;$G201,Overrides!$C$292:$C$531,0),4),"")&lt;&gt;"",IFERROR(INDEX(Overrides!$F$292:$L$531,MATCH($A201&amp;$G201,Overrides!$C$292:$C$531,0),4),""),ROUND(S201*Setup!E$78*VLOOKUP($F201,Setup!$A$52:$C$55,3,FALSE()),0))</f>
        <v>0</v>
      </c>
      <c r="AB201" s="241">
        <f>IF(IFERROR(INDEX(Overrides!$F$292:$L$531,MATCH($A201&amp;$G201,Overrides!$C$292:$C$531,0),5),"")&lt;&gt;"",IFERROR(INDEX(Overrides!$F$292:$L$531,MATCH($A201&amp;$G201,Overrides!$C$292:$C$531,0),5),""),ROUND(T201*Setup!F$78*VLOOKUP($F201,Setup!$A$52:$C$55,3,FALSE()),0))</f>
        <v>0</v>
      </c>
      <c r="AC201" s="241">
        <f>IF(IFERROR(INDEX(Overrides!$F$292:$L$531,MATCH($A201&amp;$G201,Overrides!$C$292:$C$531,0),6),"")&lt;&gt;"",IFERROR(INDEX(Overrides!$F$292:$L$531,MATCH($A201&amp;$G201,Overrides!$C$292:$C$531,0),6),""),ROUND(U201*Setup!G$78*VLOOKUP($F201,Setup!$A$52:$C$55,3,FALSE()),0))</f>
        <v>0</v>
      </c>
      <c r="AD201" s="241">
        <f>IF(IFERROR(INDEX(Overrides!$F$292:$L$531,MATCH($A201&amp;$G201,Overrides!$C$292:$C$531,0),7),"")&lt;&gt;"",IFERROR(INDEX(Overrides!$F$292:$L$531,MATCH($A201&amp;$G201,Overrides!$C$292:$C$531,0),7),""),ROUND(V201*Setup!H$78*VLOOKUP($F201,Setup!$A$52:$C$55,3,FALSE()),0))</f>
        <v>0</v>
      </c>
      <c r="AE201" s="167">
        <f t="shared" si="247"/>
        <v>0</v>
      </c>
      <c r="AF201" s="167">
        <f t="shared" si="248"/>
        <v>17</v>
      </c>
      <c r="AG201" s="167">
        <f t="shared" si="249"/>
        <v>119</v>
      </c>
      <c r="AH201" s="167">
        <f t="shared" si="250"/>
        <v>34</v>
      </c>
      <c r="AI201" s="167">
        <f t="shared" si="251"/>
        <v>298</v>
      </c>
      <c r="AJ201" s="167">
        <f t="shared" si="252"/>
        <v>724</v>
      </c>
      <c r="AK201" s="167">
        <f t="shared" si="253"/>
        <v>350</v>
      </c>
      <c r="AL201" s="167">
        <f t="shared" si="254"/>
        <v>614</v>
      </c>
      <c r="AM201" s="167">
        <f t="shared" si="255"/>
        <v>1542</v>
      </c>
      <c r="AN201" s="167">
        <f t="shared" si="240"/>
        <v>0</v>
      </c>
      <c r="AO201" s="167">
        <f t="shared" si="241"/>
        <v>0</v>
      </c>
      <c r="AP201" s="167">
        <f t="shared" si="242"/>
        <v>0</v>
      </c>
      <c r="AQ201" s="167">
        <f t="shared" si="243"/>
        <v>0</v>
      </c>
      <c r="AR201" s="167">
        <f t="shared" si="244"/>
        <v>0</v>
      </c>
      <c r="AS201" s="167">
        <f t="shared" si="245"/>
        <v>0</v>
      </c>
      <c r="AT201" s="167">
        <f t="shared" si="246"/>
        <v>0</v>
      </c>
      <c r="AU201" s="167">
        <f t="shared" si="256"/>
        <v>0</v>
      </c>
      <c r="AV201" s="167" t="str">
        <f>Setup!I22</f>
        <v>No</v>
      </c>
      <c r="AW201" s="167" t="str">
        <f>Setup!J22</f>
        <v>No</v>
      </c>
    </row>
    <row r="202" spans="1:49" ht="14.4" x14ac:dyDescent="0.3">
      <c r="A202" s="167">
        <f>Setup!A22</f>
        <v>20</v>
      </c>
      <c r="B202" s="167" t="str">
        <f>Setup!B22</f>
        <v>-</v>
      </c>
      <c r="C202" s="167" t="str">
        <f>Setup!C22</f>
        <v>-</v>
      </c>
      <c r="D202" s="167" t="str">
        <f>Setup!D22</f>
        <v>-</v>
      </c>
      <c r="E202" s="167" t="str">
        <f>Setup!E22</f>
        <v>-</v>
      </c>
      <c r="F202" s="167" t="str">
        <f>Setup!F22</f>
        <v>B</v>
      </c>
      <c r="G202" s="167" t="s">
        <v>151</v>
      </c>
      <c r="H202" s="167" t="str">
        <f>Setup!H22</f>
        <v>No</v>
      </c>
      <c r="I202" s="167" t="s">
        <v>39</v>
      </c>
      <c r="J202" s="167" t="s">
        <v>39</v>
      </c>
      <c r="K202" s="167" t="s">
        <v>39</v>
      </c>
      <c r="L202" s="167" t="s">
        <v>39</v>
      </c>
      <c r="M202" s="167" t="s">
        <v>39</v>
      </c>
      <c r="N202" s="167" t="s">
        <v>39</v>
      </c>
      <c r="O202" s="167" t="s">
        <v>39</v>
      </c>
      <c r="P202" s="167">
        <f t="shared" ref="P202:W202" si="257">P193</f>
        <v>17</v>
      </c>
      <c r="Q202" s="167">
        <f t="shared" si="257"/>
        <v>119</v>
      </c>
      <c r="R202" s="167">
        <f t="shared" si="257"/>
        <v>34</v>
      </c>
      <c r="S202" s="167">
        <f t="shared" si="257"/>
        <v>298</v>
      </c>
      <c r="T202" s="167">
        <f t="shared" si="257"/>
        <v>724</v>
      </c>
      <c r="U202" s="167">
        <f t="shared" si="257"/>
        <v>350</v>
      </c>
      <c r="V202" s="167">
        <f t="shared" si="257"/>
        <v>614</v>
      </c>
      <c r="W202" s="167">
        <f t="shared" si="257"/>
        <v>2156</v>
      </c>
      <c r="X202" s="167">
        <f t="shared" ref="X202:AD202" si="258">SUM(X193:X201)</f>
        <v>0</v>
      </c>
      <c r="Y202" s="167">
        <f t="shared" si="258"/>
        <v>0</v>
      </c>
      <c r="Z202" s="167">
        <f t="shared" si="258"/>
        <v>0</v>
      </c>
      <c r="AA202" s="167">
        <f t="shared" si="258"/>
        <v>0</v>
      </c>
      <c r="AB202" s="167">
        <f t="shared" si="258"/>
        <v>0</v>
      </c>
      <c r="AC202" s="167">
        <f t="shared" si="258"/>
        <v>0</v>
      </c>
      <c r="AD202" s="167">
        <f t="shared" si="258"/>
        <v>0</v>
      </c>
      <c r="AE202" s="167">
        <f t="shared" si="247"/>
        <v>0</v>
      </c>
      <c r="AF202" s="167">
        <f t="shared" si="248"/>
        <v>17</v>
      </c>
      <c r="AG202" s="167">
        <f t="shared" si="249"/>
        <v>119</v>
      </c>
      <c r="AH202" s="167">
        <f t="shared" si="250"/>
        <v>34</v>
      </c>
      <c r="AI202" s="167">
        <f t="shared" si="251"/>
        <v>298</v>
      </c>
      <c r="AJ202" s="167">
        <f t="shared" si="252"/>
        <v>724</v>
      </c>
      <c r="AK202" s="167">
        <f t="shared" si="253"/>
        <v>350</v>
      </c>
      <c r="AL202" s="167">
        <f t="shared" si="254"/>
        <v>614</v>
      </c>
      <c r="AM202" s="167">
        <f t="shared" si="255"/>
        <v>1542</v>
      </c>
      <c r="AN202" s="167">
        <f t="shared" ref="AN202:AT202" si="259">SUM(AN193:AN201)</f>
        <v>0</v>
      </c>
      <c r="AO202" s="167">
        <f t="shared" si="259"/>
        <v>0</v>
      </c>
      <c r="AP202" s="167">
        <f t="shared" si="259"/>
        <v>0</v>
      </c>
      <c r="AQ202" s="167">
        <f t="shared" si="259"/>
        <v>0</v>
      </c>
      <c r="AR202" s="167">
        <f t="shared" si="259"/>
        <v>0</v>
      </c>
      <c r="AS202" s="167">
        <f t="shared" si="259"/>
        <v>0</v>
      </c>
      <c r="AT202" s="167">
        <f t="shared" si="259"/>
        <v>0</v>
      </c>
      <c r="AU202" s="167">
        <f t="shared" si="256"/>
        <v>0</v>
      </c>
      <c r="AV202" s="167" t="str">
        <f>Setup!I22</f>
        <v>No</v>
      </c>
      <c r="AW202" s="167" t="str">
        <f>Setup!J22</f>
        <v>No</v>
      </c>
    </row>
    <row r="203" spans="1:49" ht="14.4" x14ac:dyDescent="0.3">
      <c r="A203" s="167">
        <f>Setup!A23</f>
        <v>21</v>
      </c>
      <c r="B203" s="167" t="str">
        <f>Setup!B23</f>
        <v>-</v>
      </c>
      <c r="C203" s="167" t="str">
        <f>Setup!C23</f>
        <v>-</v>
      </c>
      <c r="D203" s="167" t="str">
        <f>Setup!D23</f>
        <v>-</v>
      </c>
      <c r="E203" s="167" t="str">
        <f>Setup!E23</f>
        <v>-</v>
      </c>
      <c r="F203" s="167" t="str">
        <f>Setup!F23</f>
        <v>B</v>
      </c>
      <c r="G203" s="167" t="s">
        <v>110</v>
      </c>
      <c r="H203" s="167" t="str">
        <f>Setup!H23</f>
        <v>No</v>
      </c>
      <c r="I203" s="167">
        <f>IF(IFERROR(INDEX(Overrides!$F$49:$L$288,MATCH($A203&amp;$G203,Overrides!$C$49:$C$288,0),1),"")&lt;&gt;"",IFERROR(INDEX(Overrides!$F$49:$L$288,MATCH($A203&amp;$G203,Overrides!$C$49:$C$288,0),1),""),IF(IFERROR(INDEX(Overrides!$D$6:$J$45,MATCH($F203&amp;$G203,Overrides!$C$6:$C$45,0),1),"")&lt;&gt;"",IFERROR(INDEX(Overrides!$D$6:$J$45,MATCH($F203&amp;$G203,Overrides!$C$6:$C$45,0),1),""),MROUND(VLOOKUP("P1+",Setup!$A$30:$B$36,2,FALSE())*VLOOKUP($G203,Setup!$A$40:$B$48,2,FALSE()),0.5)))</f>
        <v>65</v>
      </c>
      <c r="J203" s="167">
        <f>IF(IFERROR(INDEX(Overrides!$F$49:$L$288,MATCH($A203&amp;$G203,Overrides!$C$49:$C$288,0),2),"")&lt;&gt;"",IFERROR(INDEX(Overrides!$F$49:$L$288,MATCH($A203&amp;$G203,Overrides!$C$49:$C$288,0),2),""),IF(IFERROR(INDEX(Overrides!$D$6:$J$45,MATCH($F203&amp;$G203,Overrides!$C$6:$C$45,0),2),"")&lt;&gt;"",IFERROR(INDEX(Overrides!$D$6:$J$45,MATCH($F203&amp;$G203,Overrides!$C$6:$C$45,0),2),""),MROUND(VLOOKUP("P1",Setup!$A$30:$B$36,2,FALSE())*VLOOKUP($G203,Setup!$A$40:$B$48,2,FALSE()),0.5)))</f>
        <v>55</v>
      </c>
      <c r="K203" s="167">
        <f>IF(IFERROR(INDEX(Overrides!$F$49:$L$288,MATCH($A203&amp;$G203,Overrides!$C$49:$C$288,0),3),"")&lt;&gt;"",IFERROR(INDEX(Overrides!$F$49:$L$288,MATCH($A203&amp;$G203,Overrides!$C$49:$C$288,0),3),""),IF(IFERROR(INDEX(Overrides!$D$6:$J$45,MATCH($F203&amp;$G203,Overrides!$C$6:$C$45,0),3),"")&lt;&gt;"",IFERROR(INDEX(Overrides!$D$6:$J$45,MATCH($F203&amp;$G203,Overrides!$C$6:$C$45,0),3),""),MROUND(VLOOKUP("P2+",Setup!$A$30:$B$36,2,FALSE())*VLOOKUP($G203,Setup!$A$40:$B$48,2,FALSE()),0.5)))</f>
        <v>49</v>
      </c>
      <c r="L203" s="167">
        <f>IF(IFERROR(INDEX(Overrides!$F$49:$L$288,MATCH($A203&amp;$G203,Overrides!$C$49:$C$288,0),4),"")&lt;&gt;"",IFERROR(INDEX(Overrides!$F$49:$L$288,MATCH($A203&amp;$G203,Overrides!$C$49:$C$288,0),4),""),IF(IFERROR(INDEX(Overrides!$D$6:$J$45,MATCH($F203&amp;$G203,Overrides!$C$6:$C$45,0),4),"")&lt;&gt;"",IFERROR(INDEX(Overrides!$D$6:$J$45,MATCH($F203&amp;$G203,Overrides!$C$6:$C$45,0),4),""),MROUND(VLOOKUP("P2",Setup!$A$30:$B$36,2,FALSE())*VLOOKUP($G203,Setup!$A$40:$B$48,2,FALSE()),0.5)))</f>
        <v>39</v>
      </c>
      <c r="M203" s="167">
        <f>IF(IFERROR(INDEX(Overrides!$F$49:$L$288,MATCH($A203&amp;$G203,Overrides!$C$49:$C$288,0),5),"")&lt;&gt;"",IFERROR(INDEX(Overrides!$F$49:$L$288,MATCH($A203&amp;$G203,Overrides!$C$49:$C$288,0),5),""),IF(IFERROR(INDEX(Overrides!$D$6:$J$45,MATCH($F203&amp;$G203,Overrides!$C$6:$C$45,0),5),"")&lt;&gt;"",IFERROR(INDEX(Overrides!$D$6:$J$45,MATCH($F203&amp;$G203,Overrides!$C$6:$C$45,0),5),""),MROUND(VLOOKUP("P3",Setup!$A$30:$B$36,2,FALSE())*VLOOKUP($G203,Setup!$A$40:$B$48,2,FALSE()),0.5)))</f>
        <v>23</v>
      </c>
      <c r="N203" s="167">
        <f>IF(IFERROR(INDEX(Overrides!$F$49:$L$288,MATCH($A203&amp;$G203,Overrides!$C$49:$C$288,0),6),"")&lt;&gt;"",IFERROR(INDEX(Overrides!$F$49:$L$288,MATCH($A203&amp;$G203,Overrides!$C$49:$C$288,0),6),""),IF(IFERROR(INDEX(Overrides!$D$6:$J$45,MATCH($F203&amp;$G203,Overrides!$C$6:$C$45,0),6),"")&lt;&gt;"",IFERROR(INDEX(Overrides!$D$6:$J$45,MATCH($F203&amp;$G203,Overrides!$C$6:$C$45,0),6),""),MROUND(VLOOKUP("P4",Setup!$A$30:$B$36,2,FALSE())*VLOOKUP($G203,Setup!$A$40:$B$48,2,FALSE()),0.5)))</f>
        <v>15</v>
      </c>
      <c r="O203" s="167">
        <f>IF(IFERROR(INDEX(Overrides!$F$49:$L$288,MATCH($A203&amp;$G203,Overrides!$C$49:$C$288,0),7),"")&lt;&gt;"",IFERROR(INDEX(Overrides!$F$49:$L$288,MATCH($A203&amp;$G203,Overrides!$C$49:$C$288,0),7),""),IF(IFERROR(INDEX(Overrides!$D$6:$J$45,MATCH($F203&amp;$G203,Overrides!$C$6:$C$45,0),7),"")&lt;&gt;"",IFERROR(INDEX(Overrides!$D$6:$J$45,MATCH($F203&amp;$G203,Overrides!$C$6:$C$45,0),7),""),MROUND(VLOOKUP("P5",Setup!$A$30:$B$36,2,FALSE())*VLOOKUP($G203,Setup!$A$40:$B$48,2,FALSE()),0.5)))</f>
        <v>12</v>
      </c>
      <c r="P203" s="167">
        <f>SUMIFS(Inventory!$F$2:$F$38,Inventory!$I$2:$I$38,"P1+",Inventory!$E$2:$E$38,"&lt;&gt;West")+IF(UPPER($H203)="YES",SUMIFS(Inventory!$F$2:$F$38,Inventory!$I$2:$I$38,"P1+",Inventory!$E$2:$E$38,"West"),0)</f>
        <v>17</v>
      </c>
      <c r="Q203" s="167">
        <f>SUMIFS(Inventory!$F$2:$F$38,Inventory!$I$2:$I$38,"P1",Inventory!$E$2:$E$38,"&lt;&gt;West")+IF(UPPER($H203)="YES",SUMIFS(Inventory!$F$2:$F$38,Inventory!$I$2:$I$38,"P1",Inventory!$E$2:$E$38,"West"),0)</f>
        <v>119</v>
      </c>
      <c r="R203" s="167">
        <f>SUMIFS(Inventory!$F$2:$F$38,Inventory!$I$2:$I$38,"P2+",Inventory!$E$2:$E$38,"&lt;&gt;West")+IF(UPPER($H203)="YES",SUMIFS(Inventory!$F$2:$F$38,Inventory!$I$2:$I$38,"P2+",Inventory!$E$2:$E$38,"West"),0)</f>
        <v>34</v>
      </c>
      <c r="S203" s="167">
        <f>SUMIFS(Inventory!$F$2:$F$38,Inventory!$I$2:$I$38,"P2",Inventory!$E$2:$E$38,"&lt;&gt;West")+IF(UPPER($H203)="YES",SUMIFS(Inventory!$F$2:$F$38,Inventory!$I$2:$I$38,"P2",Inventory!$E$2:$E$38,"West"),0)</f>
        <v>298</v>
      </c>
      <c r="T203" s="167">
        <f>SUMIFS(Inventory!$F$2:$F$38,Inventory!$I$2:$I$38,"P3",Inventory!$E$2:$E$38,"&lt;&gt;West")+IF(UPPER($H203)="YES",SUMIFS(Inventory!$F$2:$F$38,Inventory!$I$2:$I$38,"P3",Inventory!$E$2:$E$38,"West"),0)</f>
        <v>724</v>
      </c>
      <c r="U203" s="167">
        <f>SUMIFS(Inventory!$F$2:$F$38,Inventory!$I$2:$I$38,"P4",Inventory!$E$2:$E$38,"&lt;&gt;West")+IF(UPPER($H203)="YES",SUMIFS(Inventory!$F$2:$F$38,Inventory!$I$2:$I$38,"P4",Inventory!$E$2:$E$38,"West"),0)</f>
        <v>350</v>
      </c>
      <c r="V203" s="167">
        <f>SUMIFS(Inventory!$F$2:$F$38,Inventory!$I$2:$I$38,"P5",Inventory!$E$2:$E$38,"&lt;&gt;West")+IF(UPPER($H203)="YES",SUMIFS(Inventory!$F$2:$F$38,Inventory!$I$2:$I$38,"P5",Inventory!$E$2:$E$38,"West"),0)</f>
        <v>614</v>
      </c>
      <c r="W203" s="167">
        <f t="shared" ref="W203:W211" si="260">SUM(P203:V203)</f>
        <v>2156</v>
      </c>
      <c r="X203" s="241">
        <f>IF(IFERROR(INDEX(Overrides!$F$292:$L$531,MATCH($A203&amp;$G203,Overrides!$C$292:$C$531,0),1),"")&lt;&gt;"",IFERROR(INDEX(Overrides!$F$292:$L$531,MATCH($A203&amp;$G203,Overrides!$C$292:$C$531,0),1),""),ROUND(P203*Setup!B$70,0))</f>
        <v>0</v>
      </c>
      <c r="Y203" s="241">
        <f>IF(IFERROR(INDEX(Overrides!$F$292:$L$531,MATCH($A203&amp;$G203,Overrides!$C$292:$C$531,0),2),"")&lt;&gt;"",IFERROR(INDEX(Overrides!$F$292:$L$531,MATCH($A203&amp;$G203,Overrides!$C$292:$C$531,0),2),""),ROUND(Q203*Setup!C$70,0))</f>
        <v>0</v>
      </c>
      <c r="Z203" s="241">
        <f>IF(IFERROR(INDEX(Overrides!$F$292:$L$531,MATCH($A203&amp;$G203,Overrides!$C$292:$C$531,0),3),"")&lt;&gt;"",IFERROR(INDEX(Overrides!$F$292:$L$531,MATCH($A203&amp;$G203,Overrides!$C$292:$C$531,0),3),""),ROUND(R203*Setup!D$70,0))</f>
        <v>0</v>
      </c>
      <c r="AA203" s="241">
        <f>IF(IFERROR(INDEX(Overrides!$F$292:$L$531,MATCH($A203&amp;$G203,Overrides!$C$292:$C$531,0),4),"")&lt;&gt;"",IFERROR(INDEX(Overrides!$F$292:$L$531,MATCH($A203&amp;$G203,Overrides!$C$292:$C$531,0),4),""),ROUND(S203*Setup!E$70,0))</f>
        <v>0</v>
      </c>
      <c r="AB203" s="241">
        <f>IF(IFERROR(INDEX(Overrides!$F$292:$L$531,MATCH($A203&amp;$G203,Overrides!$C$292:$C$531,0),5),"")&lt;&gt;"",IFERROR(INDEX(Overrides!$F$292:$L$531,MATCH($A203&amp;$G203,Overrides!$C$292:$C$531,0),5),""),ROUND(T203*Setup!F$70,0))</f>
        <v>0</v>
      </c>
      <c r="AC203" s="241">
        <f>IF(IFERROR(INDEX(Overrides!$F$292:$L$531,MATCH($A203&amp;$G203,Overrides!$C$292:$C$531,0),6),"")&lt;&gt;"",IFERROR(INDEX(Overrides!$F$292:$L$531,MATCH($A203&amp;$G203,Overrides!$C$292:$C$531,0),6),""),ROUND(U203*Setup!G$70,0))</f>
        <v>0</v>
      </c>
      <c r="AD203" s="241">
        <f>IF(IFERROR(INDEX(Overrides!$F$292:$L$531,MATCH($A203&amp;$G203,Overrides!$C$292:$C$531,0),7),"")&lt;&gt;"",IFERROR(INDEX(Overrides!$F$292:$L$531,MATCH($A203&amp;$G203,Overrides!$C$292:$C$531,0),7),""),ROUND(V203*Setup!H$70,0))</f>
        <v>0</v>
      </c>
      <c r="AE203" s="167">
        <f t="shared" si="247"/>
        <v>0</v>
      </c>
      <c r="AF203" s="167">
        <f t="shared" si="248"/>
        <v>17</v>
      </c>
      <c r="AG203" s="167">
        <f t="shared" si="249"/>
        <v>119</v>
      </c>
      <c r="AH203" s="167">
        <f t="shared" si="250"/>
        <v>34</v>
      </c>
      <c r="AI203" s="167">
        <f t="shared" si="251"/>
        <v>298</v>
      </c>
      <c r="AJ203" s="167">
        <f t="shared" si="252"/>
        <v>724</v>
      </c>
      <c r="AK203" s="167">
        <f t="shared" si="253"/>
        <v>350</v>
      </c>
      <c r="AL203" s="167">
        <f t="shared" si="254"/>
        <v>614</v>
      </c>
      <c r="AM203" s="167">
        <f t="shared" si="255"/>
        <v>1542</v>
      </c>
      <c r="AN203" s="167">
        <f t="shared" ref="AN203:AN211" si="261">I203*X203</f>
        <v>0</v>
      </c>
      <c r="AO203" s="167">
        <f t="shared" ref="AO203:AO211" si="262">J203*Y203</f>
        <v>0</v>
      </c>
      <c r="AP203" s="167">
        <f t="shared" ref="AP203:AP211" si="263">K203*Z203</f>
        <v>0</v>
      </c>
      <c r="AQ203" s="167">
        <f t="shared" ref="AQ203:AQ211" si="264">L203*AA203</f>
        <v>0</v>
      </c>
      <c r="AR203" s="167">
        <f t="shared" ref="AR203:AR211" si="265">M203*AB203</f>
        <v>0</v>
      </c>
      <c r="AS203" s="167">
        <f t="shared" ref="AS203:AS211" si="266">N203*AC203</f>
        <v>0</v>
      </c>
      <c r="AT203" s="167">
        <f t="shared" ref="AT203:AT211" si="267">O203*AD203</f>
        <v>0</v>
      </c>
      <c r="AU203" s="167">
        <f t="shared" si="256"/>
        <v>0</v>
      </c>
      <c r="AV203" s="167" t="str">
        <f>Setup!I23</f>
        <v>No</v>
      </c>
      <c r="AW203" s="167" t="str">
        <f>Setup!J23</f>
        <v>No</v>
      </c>
    </row>
    <row r="204" spans="1:49" ht="14.4" x14ac:dyDescent="0.3">
      <c r="A204" s="167">
        <f>Setup!A23</f>
        <v>21</v>
      </c>
      <c r="B204" s="167" t="str">
        <f>Setup!B23</f>
        <v>-</v>
      </c>
      <c r="C204" s="167" t="str">
        <f>Setup!C23</f>
        <v>-</v>
      </c>
      <c r="D204" s="167" t="str">
        <f>Setup!D23</f>
        <v>-</v>
      </c>
      <c r="E204" s="167" t="str">
        <f>Setup!E23</f>
        <v>-</v>
      </c>
      <c r="F204" s="167" t="str">
        <f>Setup!F23</f>
        <v>B</v>
      </c>
      <c r="G204" s="167" t="s">
        <v>47</v>
      </c>
      <c r="H204" s="167" t="str">
        <f>Setup!H23</f>
        <v>No</v>
      </c>
      <c r="I204" s="167">
        <f>IF(IFERROR(INDEX(Overrides!$F$49:$L$288,MATCH($A204&amp;$G204,Overrides!$C$49:$C$288,0),1),"")&lt;&gt;"",IFERROR(INDEX(Overrides!$F$49:$L$288,MATCH($A204&amp;$G204,Overrides!$C$49:$C$288,0),1),""),IF(IFERROR(INDEX(Overrides!$D$6:$J$45,MATCH($F204&amp;$G204,Overrides!$C$6:$C$45,0),1),"")&lt;&gt;"",IFERROR(INDEX(Overrides!$D$6:$J$45,MATCH($F204&amp;$G204,Overrides!$C$6:$C$45,0),1),""),MROUND(VLOOKUP("P1+",Setup!$A$30:$B$36,2,FALSE())*VLOOKUP($G204,Setup!$A$40:$B$48,2,FALSE())*VLOOKUP($F204,Setup!$A$52:$B$55,2,FALSE()),0.5)))</f>
        <v>75</v>
      </c>
      <c r="J204" s="167">
        <f>IF(IFERROR(INDEX(Overrides!$F$49:$L$288,MATCH($A204&amp;$G204,Overrides!$C$49:$C$288,0),2),"")&lt;&gt;"",IFERROR(INDEX(Overrides!$F$49:$L$288,MATCH($A204&amp;$G204,Overrides!$C$49:$C$288,0),2),""),IF(IFERROR(INDEX(Overrides!$D$6:$J$45,MATCH($F204&amp;$G204,Overrides!$C$6:$C$45,0),2),"")&lt;&gt;"",IFERROR(INDEX(Overrides!$D$6:$J$45,MATCH($F204&amp;$G204,Overrides!$C$6:$C$45,0),2),""),MROUND(VLOOKUP("P1",Setup!$A$30:$B$36,2,FALSE())*VLOOKUP($G204,Setup!$A$40:$B$48,2,FALSE())*VLOOKUP($F204,Setup!$A$52:$B$55,2,FALSE()),0.5)))</f>
        <v>63</v>
      </c>
      <c r="K204" s="167">
        <f>IF(IFERROR(INDEX(Overrides!$F$49:$L$288,MATCH($A204&amp;$G204,Overrides!$C$49:$C$288,0),3),"")&lt;&gt;"",IFERROR(INDEX(Overrides!$F$49:$L$288,MATCH($A204&amp;$G204,Overrides!$C$49:$C$288,0),3),""),IF(IFERROR(INDEX(Overrides!$D$6:$J$45,MATCH($F204&amp;$G204,Overrides!$C$6:$C$45,0),3),"")&lt;&gt;"",IFERROR(INDEX(Overrides!$D$6:$J$45,MATCH($F204&amp;$G204,Overrides!$C$6:$C$45,0),3),""),MROUND(VLOOKUP("P2+",Setup!$A$30:$B$36,2,FALSE())*VLOOKUP($G204,Setup!$A$40:$B$48,2,FALSE())*VLOOKUP($F204,Setup!$A$52:$B$55,2,FALSE()),0.5)))</f>
        <v>56.5</v>
      </c>
      <c r="L204" s="167">
        <f>IF(IFERROR(INDEX(Overrides!$F$49:$L$288,MATCH($A204&amp;$G204,Overrides!$C$49:$C$288,0),4),"")&lt;&gt;"",IFERROR(INDEX(Overrides!$F$49:$L$288,MATCH($A204&amp;$G204,Overrides!$C$49:$C$288,0),4),""),IF(IFERROR(INDEX(Overrides!$D$6:$J$45,MATCH($F204&amp;$G204,Overrides!$C$6:$C$45,0),4),"")&lt;&gt;"",IFERROR(INDEX(Overrides!$D$6:$J$45,MATCH($F204&amp;$G204,Overrides!$C$6:$C$45,0),4),""),MROUND(VLOOKUP("P2",Setup!$A$30:$B$36,2,FALSE())*VLOOKUP($G204,Setup!$A$40:$B$48,2,FALSE())*VLOOKUP($F204,Setup!$A$52:$B$55,2,FALSE()),0.5)))</f>
        <v>45</v>
      </c>
      <c r="M204" s="167">
        <f>IF(IFERROR(INDEX(Overrides!$F$49:$L$288,MATCH($A204&amp;$G204,Overrides!$C$49:$C$288,0),5),"")&lt;&gt;"",IFERROR(INDEX(Overrides!$F$49:$L$288,MATCH($A204&amp;$G204,Overrides!$C$49:$C$288,0),5),""),IF(IFERROR(INDEX(Overrides!$D$6:$J$45,MATCH($F204&amp;$G204,Overrides!$C$6:$C$45,0),5),"")&lt;&gt;"",IFERROR(INDEX(Overrides!$D$6:$J$45,MATCH($F204&amp;$G204,Overrides!$C$6:$C$45,0),5),""),MROUND(VLOOKUP("P3",Setup!$A$30:$B$36,2,FALSE())*VLOOKUP($G204,Setup!$A$40:$B$48,2,FALSE())*VLOOKUP($F204,Setup!$A$52:$B$55,2,FALSE()),0.5)))</f>
        <v>26.5</v>
      </c>
      <c r="N204" s="167">
        <f>IF(IFERROR(INDEX(Overrides!$F$49:$L$288,MATCH($A204&amp;$G204,Overrides!$C$49:$C$288,0),6),"")&lt;&gt;"",IFERROR(INDEX(Overrides!$F$49:$L$288,MATCH($A204&amp;$G204,Overrides!$C$49:$C$288,0),6),""),IF(IFERROR(INDEX(Overrides!$D$6:$J$45,MATCH($F204&amp;$G204,Overrides!$C$6:$C$45,0),6),"")&lt;&gt;"",IFERROR(INDEX(Overrides!$D$6:$J$45,MATCH($F204&amp;$G204,Overrides!$C$6:$C$45,0),6),""),MROUND(VLOOKUP("P4",Setup!$A$30:$B$36,2,FALSE())*VLOOKUP($G204,Setup!$A$40:$B$48,2,FALSE())*VLOOKUP($F204,Setup!$A$52:$B$55,2,FALSE()),0.5)))</f>
        <v>17.5</v>
      </c>
      <c r="O204" s="167">
        <f>IF(IFERROR(INDEX(Overrides!$F$49:$L$288,MATCH($A204&amp;$G204,Overrides!$C$49:$C$288,0),7),"")&lt;&gt;"",IFERROR(INDEX(Overrides!$F$49:$L$288,MATCH($A204&amp;$G204,Overrides!$C$49:$C$288,0),7),""),IF(IFERROR(INDEX(Overrides!$D$6:$J$45,MATCH($F204&amp;$G204,Overrides!$C$6:$C$45,0),7),"")&lt;&gt;"",IFERROR(INDEX(Overrides!$D$6:$J$45,MATCH($F204&amp;$G204,Overrides!$C$6:$C$45,0),7),""),MROUND(VLOOKUP("P5",Setup!$A$30:$B$36,2,FALSE())*VLOOKUP($G204,Setup!$A$40:$B$48,2,FALSE())*VLOOKUP($F204,Setup!$A$52:$B$55,2,FALSE()),0.5)))</f>
        <v>14</v>
      </c>
      <c r="P204" s="167">
        <f>SUMIFS(Inventory!$F$2:$F$38,Inventory!$I$2:$I$38,"P1+",Inventory!$E$2:$E$38,"&lt;&gt;West")+IF(UPPER($H204)="YES",SUMIFS(Inventory!$F$2:$F$38,Inventory!$I$2:$I$38,"P1+",Inventory!$E$2:$E$38,"West"),0)</f>
        <v>17</v>
      </c>
      <c r="Q204" s="167">
        <f>SUMIFS(Inventory!$F$2:$F$38,Inventory!$I$2:$I$38,"P1",Inventory!$E$2:$E$38,"&lt;&gt;West")+IF(UPPER($H204)="YES",SUMIFS(Inventory!$F$2:$F$38,Inventory!$I$2:$I$38,"P1",Inventory!$E$2:$E$38,"West"),0)</f>
        <v>119</v>
      </c>
      <c r="R204" s="167">
        <f>SUMIFS(Inventory!$F$2:$F$38,Inventory!$I$2:$I$38,"P2+",Inventory!$E$2:$E$38,"&lt;&gt;West")+IF(UPPER($H204)="YES",SUMIFS(Inventory!$F$2:$F$38,Inventory!$I$2:$I$38,"P2+",Inventory!$E$2:$E$38,"West"),0)</f>
        <v>34</v>
      </c>
      <c r="S204" s="167">
        <f>SUMIFS(Inventory!$F$2:$F$38,Inventory!$I$2:$I$38,"P2",Inventory!$E$2:$E$38,"&lt;&gt;West")+IF(UPPER($H204)="YES",SUMIFS(Inventory!$F$2:$F$38,Inventory!$I$2:$I$38,"P2",Inventory!$E$2:$E$38,"West"),0)</f>
        <v>298</v>
      </c>
      <c r="T204" s="167">
        <f>SUMIFS(Inventory!$F$2:$F$38,Inventory!$I$2:$I$38,"P3",Inventory!$E$2:$E$38,"&lt;&gt;West")+IF(UPPER($H204)="YES",SUMIFS(Inventory!$F$2:$F$38,Inventory!$I$2:$I$38,"P3",Inventory!$E$2:$E$38,"West"),0)</f>
        <v>724</v>
      </c>
      <c r="U204" s="167">
        <f>SUMIFS(Inventory!$F$2:$F$38,Inventory!$I$2:$I$38,"P4",Inventory!$E$2:$E$38,"&lt;&gt;West")+IF(UPPER($H204)="YES",SUMIFS(Inventory!$F$2:$F$38,Inventory!$I$2:$I$38,"P4",Inventory!$E$2:$E$38,"West"),0)</f>
        <v>350</v>
      </c>
      <c r="V204" s="167">
        <f>SUMIFS(Inventory!$F$2:$F$38,Inventory!$I$2:$I$38,"P5",Inventory!$E$2:$E$38,"&lt;&gt;West")+IF(UPPER($H204)="YES",SUMIFS(Inventory!$F$2:$F$38,Inventory!$I$2:$I$38,"P5",Inventory!$E$2:$E$38,"West"),0)</f>
        <v>614</v>
      </c>
      <c r="W204" s="167">
        <f t="shared" si="260"/>
        <v>2156</v>
      </c>
      <c r="X204" s="241">
        <f>IF(IFERROR(INDEX(Overrides!$F$292:$L$531,MATCH($A204&amp;$G204,Overrides!$C$292:$C$531,0),1),"")&lt;&gt;"",IFERROR(INDEX(Overrides!$F$292:$L$531,MATCH($A204&amp;$G204,Overrides!$C$292:$C$531,0),1),""),ROUND(P204*Setup!B$71*VLOOKUP($F204,Setup!$A$52:$C$55,3,FALSE()),0))</f>
        <v>0</v>
      </c>
      <c r="Y204" s="241">
        <f>IF(IFERROR(INDEX(Overrides!$F$292:$L$531,MATCH($A204&amp;$G204,Overrides!$C$292:$C$531,0),2),"")&lt;&gt;"",IFERROR(INDEX(Overrides!$F$292:$L$531,MATCH($A204&amp;$G204,Overrides!$C$292:$C$531,0),2),""),ROUND(Q204*Setup!C$71*VLOOKUP($F204,Setup!$A$52:$C$55,3,FALSE()),0))</f>
        <v>0</v>
      </c>
      <c r="Z204" s="241">
        <f>IF(IFERROR(INDEX(Overrides!$F$292:$L$531,MATCH($A204&amp;$G204,Overrides!$C$292:$C$531,0),3),"")&lt;&gt;"",IFERROR(INDEX(Overrides!$F$292:$L$531,MATCH($A204&amp;$G204,Overrides!$C$292:$C$531,0),3),""),ROUND(R204*Setup!D$71*VLOOKUP($F204,Setup!$A$52:$C$55,3,FALSE()),0))</f>
        <v>0</v>
      </c>
      <c r="AA204" s="241">
        <f>IF(IFERROR(INDEX(Overrides!$F$292:$L$531,MATCH($A204&amp;$G204,Overrides!$C$292:$C$531,0),4),"")&lt;&gt;"",IFERROR(INDEX(Overrides!$F$292:$L$531,MATCH($A204&amp;$G204,Overrides!$C$292:$C$531,0),4),""),ROUND(S204*Setup!E$71*VLOOKUP($F204,Setup!$A$52:$C$55,3,FALSE()),0))</f>
        <v>0</v>
      </c>
      <c r="AB204" s="241">
        <f>IF(IFERROR(INDEX(Overrides!$F$292:$L$531,MATCH($A204&amp;$G204,Overrides!$C$292:$C$531,0),5),"")&lt;&gt;"",IFERROR(INDEX(Overrides!$F$292:$L$531,MATCH($A204&amp;$G204,Overrides!$C$292:$C$531,0),5),""),ROUND(T204*Setup!F$71*VLOOKUP($F204,Setup!$A$52:$C$55,3,FALSE()),0))</f>
        <v>0</v>
      </c>
      <c r="AC204" s="241">
        <f>IF(IFERROR(INDEX(Overrides!$F$292:$L$531,MATCH($A204&amp;$G204,Overrides!$C$292:$C$531,0),6),"")&lt;&gt;"",IFERROR(INDEX(Overrides!$F$292:$L$531,MATCH($A204&amp;$G204,Overrides!$C$292:$C$531,0),6),""),ROUND(U204*Setup!G$71*VLOOKUP($F204,Setup!$A$52:$C$55,3,FALSE()),0))</f>
        <v>0</v>
      </c>
      <c r="AD204" s="241">
        <f>IF(IFERROR(INDEX(Overrides!$F$292:$L$531,MATCH($A204&amp;$G204,Overrides!$C$292:$C$531,0),7),"")&lt;&gt;"",IFERROR(INDEX(Overrides!$F$292:$L$531,MATCH($A204&amp;$G204,Overrides!$C$292:$C$531,0),7),""),ROUND(V204*Setup!H$71*VLOOKUP($F204,Setup!$A$52:$C$55,3,FALSE()),0))</f>
        <v>0</v>
      </c>
      <c r="AE204" s="167">
        <f t="shared" si="247"/>
        <v>0</v>
      </c>
      <c r="AF204" s="167">
        <f t="shared" si="248"/>
        <v>17</v>
      </c>
      <c r="AG204" s="167">
        <f t="shared" si="249"/>
        <v>119</v>
      </c>
      <c r="AH204" s="167">
        <f t="shared" si="250"/>
        <v>34</v>
      </c>
      <c r="AI204" s="167">
        <f t="shared" si="251"/>
        <v>298</v>
      </c>
      <c r="AJ204" s="167">
        <f t="shared" si="252"/>
        <v>724</v>
      </c>
      <c r="AK204" s="167">
        <f t="shared" si="253"/>
        <v>350</v>
      </c>
      <c r="AL204" s="167">
        <f t="shared" si="254"/>
        <v>614</v>
      </c>
      <c r="AM204" s="167">
        <f t="shared" si="255"/>
        <v>1542</v>
      </c>
      <c r="AN204" s="167">
        <f t="shared" si="261"/>
        <v>0</v>
      </c>
      <c r="AO204" s="167">
        <f t="shared" si="262"/>
        <v>0</v>
      </c>
      <c r="AP204" s="167">
        <f t="shared" si="263"/>
        <v>0</v>
      </c>
      <c r="AQ204" s="167">
        <f t="shared" si="264"/>
        <v>0</v>
      </c>
      <c r="AR204" s="167">
        <f t="shared" si="265"/>
        <v>0</v>
      </c>
      <c r="AS204" s="167">
        <f t="shared" si="266"/>
        <v>0</v>
      </c>
      <c r="AT204" s="167">
        <f t="shared" si="267"/>
        <v>0</v>
      </c>
      <c r="AU204" s="167">
        <f t="shared" si="256"/>
        <v>0</v>
      </c>
      <c r="AV204" s="167" t="str">
        <f>Setup!I23</f>
        <v>No</v>
      </c>
      <c r="AW204" s="167" t="str">
        <f>Setup!J23</f>
        <v>No</v>
      </c>
    </row>
    <row r="205" spans="1:49" ht="14.4" x14ac:dyDescent="0.3">
      <c r="A205" s="167">
        <f>Setup!A23</f>
        <v>21</v>
      </c>
      <c r="B205" s="167" t="str">
        <f>Setup!B23</f>
        <v>-</v>
      </c>
      <c r="C205" s="167" t="str">
        <f>Setup!C23</f>
        <v>-</v>
      </c>
      <c r="D205" s="167" t="str">
        <f>Setup!D23</f>
        <v>-</v>
      </c>
      <c r="E205" s="167" t="str">
        <f>Setup!E23</f>
        <v>-</v>
      </c>
      <c r="F205" s="167" t="str">
        <f>Setup!F23</f>
        <v>B</v>
      </c>
      <c r="G205" s="167" t="s">
        <v>113</v>
      </c>
      <c r="H205" s="167" t="str">
        <f>Setup!H23</f>
        <v>No</v>
      </c>
      <c r="I205" s="167">
        <f>IF(IFERROR(INDEX(Overrides!$F$49:$L$288,MATCH($A205&amp;$G205,Overrides!$C$49:$C$288,0),1),"")&lt;&gt;"",IFERROR(INDEX(Overrides!$F$49:$L$288,MATCH($A205&amp;$G205,Overrides!$C$49:$C$288,0),1),""),IF(IFERROR(INDEX(Overrides!$D$6:$J$45,MATCH($F205&amp;$G205,Overrides!$C$6:$C$45,0),1),"")&lt;&gt;"",IFERROR(INDEX(Overrides!$D$6:$J$45,MATCH($F205&amp;$G205,Overrides!$C$6:$C$45,0),1),""),MROUND(VLOOKUP("P1+",Setup!$A$30:$B$36,2,FALSE())*VLOOKUP($G205,Setup!$A$40:$B$48,2,FALSE())*VLOOKUP($F205,Setup!$A$52:$B$55,2,FALSE()),0.5)))</f>
        <v>81.5</v>
      </c>
      <c r="J205" s="167">
        <f>IF(IFERROR(INDEX(Overrides!$F$49:$L$288,MATCH($A205&amp;$G205,Overrides!$C$49:$C$288,0),2),"")&lt;&gt;"",IFERROR(INDEX(Overrides!$F$49:$L$288,MATCH($A205&amp;$G205,Overrides!$C$49:$C$288,0),2),""),IF(IFERROR(INDEX(Overrides!$D$6:$J$45,MATCH($F205&amp;$G205,Overrides!$C$6:$C$45,0),2),"")&lt;&gt;"",IFERROR(INDEX(Overrides!$D$6:$J$45,MATCH($F205&amp;$G205,Overrides!$C$6:$C$45,0),2),""),MROUND(VLOOKUP("P1",Setup!$A$30:$B$36,2,FALSE())*VLOOKUP($G205,Setup!$A$40:$B$48,2,FALSE())*VLOOKUP($F205,Setup!$A$52:$B$55,2,FALSE()),0.5)))</f>
        <v>69</v>
      </c>
      <c r="K205" s="167">
        <f>IF(IFERROR(INDEX(Overrides!$F$49:$L$288,MATCH($A205&amp;$G205,Overrides!$C$49:$C$288,0),3),"")&lt;&gt;"",IFERROR(INDEX(Overrides!$F$49:$L$288,MATCH($A205&amp;$G205,Overrides!$C$49:$C$288,0),3),""),IF(IFERROR(INDEX(Overrides!$D$6:$J$45,MATCH($F205&amp;$G205,Overrides!$C$6:$C$45,0),3),"")&lt;&gt;"",IFERROR(INDEX(Overrides!$D$6:$J$45,MATCH($F205&amp;$G205,Overrides!$C$6:$C$45,0),3),""),MROUND(VLOOKUP("P2+",Setup!$A$30:$B$36,2,FALSE())*VLOOKUP($G205,Setup!$A$40:$B$48,2,FALSE())*VLOOKUP($F205,Setup!$A$52:$B$55,2,FALSE()),0.5)))</f>
        <v>61.5</v>
      </c>
      <c r="L205" s="167">
        <f>IF(IFERROR(INDEX(Overrides!$F$49:$L$288,MATCH($A205&amp;$G205,Overrides!$C$49:$C$288,0),4),"")&lt;&gt;"",IFERROR(INDEX(Overrides!$F$49:$L$288,MATCH($A205&amp;$G205,Overrides!$C$49:$C$288,0),4),""),IF(IFERROR(INDEX(Overrides!$D$6:$J$45,MATCH($F205&amp;$G205,Overrides!$C$6:$C$45,0),4),"")&lt;&gt;"",IFERROR(INDEX(Overrides!$D$6:$J$45,MATCH($F205&amp;$G205,Overrides!$C$6:$C$45,0),4),""),MROUND(VLOOKUP("P2",Setup!$A$30:$B$36,2,FALSE())*VLOOKUP($G205,Setup!$A$40:$B$48,2,FALSE())*VLOOKUP($F205,Setup!$A$52:$B$55,2,FALSE()),0.5)))</f>
        <v>49</v>
      </c>
      <c r="M205" s="167">
        <f>IF(IFERROR(INDEX(Overrides!$F$49:$L$288,MATCH($A205&amp;$G205,Overrides!$C$49:$C$288,0),5),"")&lt;&gt;"",IFERROR(INDEX(Overrides!$F$49:$L$288,MATCH($A205&amp;$G205,Overrides!$C$49:$C$288,0),5),""),IF(IFERROR(INDEX(Overrides!$D$6:$J$45,MATCH($F205&amp;$G205,Overrides!$C$6:$C$45,0),5),"")&lt;&gt;"",IFERROR(INDEX(Overrides!$D$6:$J$45,MATCH($F205&amp;$G205,Overrides!$C$6:$C$45,0),5),""),MROUND(VLOOKUP("P3",Setup!$A$30:$B$36,2,FALSE())*VLOOKUP($G205,Setup!$A$40:$B$48,2,FALSE())*VLOOKUP($F205,Setup!$A$52:$B$55,2,FALSE()),0.5)))</f>
        <v>29</v>
      </c>
      <c r="N205" s="167">
        <f>IF(IFERROR(INDEX(Overrides!$F$49:$L$288,MATCH($A205&amp;$G205,Overrides!$C$49:$C$288,0),6),"")&lt;&gt;"",IFERROR(INDEX(Overrides!$F$49:$L$288,MATCH($A205&amp;$G205,Overrides!$C$49:$C$288,0),6),""),IF(IFERROR(INDEX(Overrides!$D$6:$J$45,MATCH($F205&amp;$G205,Overrides!$C$6:$C$45,0),6),"")&lt;&gt;"",IFERROR(INDEX(Overrides!$D$6:$J$45,MATCH($F205&amp;$G205,Overrides!$C$6:$C$45,0),6),""),MROUND(VLOOKUP("P4",Setup!$A$30:$B$36,2,FALSE())*VLOOKUP($G205,Setup!$A$40:$B$48,2,FALSE())*VLOOKUP($F205,Setup!$A$52:$B$55,2,FALSE()),0.5)))</f>
        <v>19</v>
      </c>
      <c r="O205" s="167">
        <f>IF(IFERROR(INDEX(Overrides!$F$49:$L$288,MATCH($A205&amp;$G205,Overrides!$C$49:$C$288,0),7),"")&lt;&gt;"",IFERROR(INDEX(Overrides!$F$49:$L$288,MATCH($A205&amp;$G205,Overrides!$C$49:$C$288,0),7),""),IF(IFERROR(INDEX(Overrides!$D$6:$J$45,MATCH($F205&amp;$G205,Overrides!$C$6:$C$45,0),7),"")&lt;&gt;"",IFERROR(INDEX(Overrides!$D$6:$J$45,MATCH($F205&amp;$G205,Overrides!$C$6:$C$45,0),7),""),MROUND(VLOOKUP("P5",Setup!$A$30:$B$36,2,FALSE())*VLOOKUP($G205,Setup!$A$40:$B$48,2,FALSE())*VLOOKUP($F205,Setup!$A$52:$B$55,2,FALSE()),0.5)))</f>
        <v>15</v>
      </c>
      <c r="P205" s="167">
        <f>SUMIFS(Inventory!$F$2:$F$38,Inventory!$I$2:$I$38,"P1+",Inventory!$E$2:$E$38,"&lt;&gt;West")+IF(UPPER($H205)="YES",SUMIFS(Inventory!$F$2:$F$38,Inventory!$I$2:$I$38,"P1+",Inventory!$E$2:$E$38,"West"),0)</f>
        <v>17</v>
      </c>
      <c r="Q205" s="167">
        <f>SUMIFS(Inventory!$F$2:$F$38,Inventory!$I$2:$I$38,"P1",Inventory!$E$2:$E$38,"&lt;&gt;West")+IF(UPPER($H205)="YES",SUMIFS(Inventory!$F$2:$F$38,Inventory!$I$2:$I$38,"P1",Inventory!$E$2:$E$38,"West"),0)</f>
        <v>119</v>
      </c>
      <c r="R205" s="167">
        <f>SUMIFS(Inventory!$F$2:$F$38,Inventory!$I$2:$I$38,"P2+",Inventory!$E$2:$E$38,"&lt;&gt;West")+IF(UPPER($H205)="YES",SUMIFS(Inventory!$F$2:$F$38,Inventory!$I$2:$I$38,"P2+",Inventory!$E$2:$E$38,"West"),0)</f>
        <v>34</v>
      </c>
      <c r="S205" s="167">
        <f>SUMIFS(Inventory!$F$2:$F$38,Inventory!$I$2:$I$38,"P2",Inventory!$E$2:$E$38,"&lt;&gt;West")+IF(UPPER($H205)="YES",SUMIFS(Inventory!$F$2:$F$38,Inventory!$I$2:$I$38,"P2",Inventory!$E$2:$E$38,"West"),0)</f>
        <v>298</v>
      </c>
      <c r="T205" s="167">
        <f>SUMIFS(Inventory!$F$2:$F$38,Inventory!$I$2:$I$38,"P3",Inventory!$E$2:$E$38,"&lt;&gt;West")+IF(UPPER($H205)="YES",SUMIFS(Inventory!$F$2:$F$38,Inventory!$I$2:$I$38,"P3",Inventory!$E$2:$E$38,"West"),0)</f>
        <v>724</v>
      </c>
      <c r="U205" s="167">
        <f>SUMIFS(Inventory!$F$2:$F$38,Inventory!$I$2:$I$38,"P4",Inventory!$E$2:$E$38,"&lt;&gt;West")+IF(UPPER($H205)="YES",SUMIFS(Inventory!$F$2:$F$38,Inventory!$I$2:$I$38,"P4",Inventory!$E$2:$E$38,"West"),0)</f>
        <v>350</v>
      </c>
      <c r="V205" s="167">
        <f>SUMIFS(Inventory!$F$2:$F$38,Inventory!$I$2:$I$38,"P5",Inventory!$E$2:$E$38,"&lt;&gt;West")+IF(UPPER($H205)="YES",SUMIFS(Inventory!$F$2:$F$38,Inventory!$I$2:$I$38,"P5",Inventory!$E$2:$E$38,"West"),0)</f>
        <v>614</v>
      </c>
      <c r="W205" s="167">
        <f t="shared" si="260"/>
        <v>2156</v>
      </c>
      <c r="X205" s="241">
        <f>IF(IFERROR(INDEX(Overrides!$F$292:$L$531,MATCH($A205&amp;$G205,Overrides!$C$292:$C$531,0),1),"")&lt;&gt;"",IFERROR(INDEX(Overrides!$F$292:$L$531,MATCH($A205&amp;$G205,Overrides!$C$292:$C$531,0),1),""),ROUND(P205*Setup!B$72*VLOOKUP($F205,Setup!$A$52:$C$55,3,FALSE()),0))</f>
        <v>0</v>
      </c>
      <c r="Y205" s="241">
        <f>IF(IFERROR(INDEX(Overrides!$F$292:$L$531,MATCH($A205&amp;$G205,Overrides!$C$292:$C$531,0),2),"")&lt;&gt;"",IFERROR(INDEX(Overrides!$F$292:$L$531,MATCH($A205&amp;$G205,Overrides!$C$292:$C$531,0),2),""),ROUND(Q205*Setup!C$72*VLOOKUP($F205,Setup!$A$52:$C$55,3,FALSE()),0))</f>
        <v>0</v>
      </c>
      <c r="Z205" s="241">
        <f>IF(IFERROR(INDEX(Overrides!$F$292:$L$531,MATCH($A205&amp;$G205,Overrides!$C$292:$C$531,0),3),"")&lt;&gt;"",IFERROR(INDEX(Overrides!$F$292:$L$531,MATCH($A205&amp;$G205,Overrides!$C$292:$C$531,0),3),""),ROUND(R205*Setup!D$72*VLOOKUP($F205,Setup!$A$52:$C$55,3,FALSE()),0))</f>
        <v>0</v>
      </c>
      <c r="AA205" s="241">
        <f>IF(IFERROR(INDEX(Overrides!$F$292:$L$531,MATCH($A205&amp;$G205,Overrides!$C$292:$C$531,0),4),"")&lt;&gt;"",IFERROR(INDEX(Overrides!$F$292:$L$531,MATCH($A205&amp;$G205,Overrides!$C$292:$C$531,0),4),""),ROUND(S205*Setup!E$72*VLOOKUP($F205,Setup!$A$52:$C$55,3,FALSE()),0))</f>
        <v>0</v>
      </c>
      <c r="AB205" s="241">
        <f>IF(IFERROR(INDEX(Overrides!$F$292:$L$531,MATCH($A205&amp;$G205,Overrides!$C$292:$C$531,0),5),"")&lt;&gt;"",IFERROR(INDEX(Overrides!$F$292:$L$531,MATCH($A205&amp;$G205,Overrides!$C$292:$C$531,0),5),""),ROUND(T205*Setup!F$72*VLOOKUP($F205,Setup!$A$52:$C$55,3,FALSE()),0))</f>
        <v>0</v>
      </c>
      <c r="AC205" s="241">
        <f>IF(IFERROR(INDEX(Overrides!$F$292:$L$531,MATCH($A205&amp;$G205,Overrides!$C$292:$C$531,0),6),"")&lt;&gt;"",IFERROR(INDEX(Overrides!$F$292:$L$531,MATCH($A205&amp;$G205,Overrides!$C$292:$C$531,0),6),""),ROUND(U205*Setup!G$72*VLOOKUP($F205,Setup!$A$52:$C$55,3,FALSE()),0))</f>
        <v>0</v>
      </c>
      <c r="AD205" s="241">
        <f>IF(IFERROR(INDEX(Overrides!$F$292:$L$531,MATCH($A205&amp;$G205,Overrides!$C$292:$C$531,0),7),"")&lt;&gt;"",IFERROR(INDEX(Overrides!$F$292:$L$531,MATCH($A205&amp;$G205,Overrides!$C$292:$C$531,0),7),""),ROUND(V205*Setup!H$72*VLOOKUP($F205,Setup!$A$52:$C$55,3,FALSE()),0))</f>
        <v>0</v>
      </c>
      <c r="AE205" s="167">
        <f t="shared" si="247"/>
        <v>0</v>
      </c>
      <c r="AF205" s="167">
        <f t="shared" si="248"/>
        <v>17</v>
      </c>
      <c r="AG205" s="167">
        <f t="shared" si="249"/>
        <v>119</v>
      </c>
      <c r="AH205" s="167">
        <f t="shared" si="250"/>
        <v>34</v>
      </c>
      <c r="AI205" s="167">
        <f t="shared" si="251"/>
        <v>298</v>
      </c>
      <c r="AJ205" s="167">
        <f t="shared" si="252"/>
        <v>724</v>
      </c>
      <c r="AK205" s="167">
        <f t="shared" si="253"/>
        <v>350</v>
      </c>
      <c r="AL205" s="167">
        <f t="shared" si="254"/>
        <v>614</v>
      </c>
      <c r="AM205" s="167">
        <f t="shared" si="255"/>
        <v>1542</v>
      </c>
      <c r="AN205" s="167">
        <f t="shared" si="261"/>
        <v>0</v>
      </c>
      <c r="AO205" s="167">
        <f t="shared" si="262"/>
        <v>0</v>
      </c>
      <c r="AP205" s="167">
        <f t="shared" si="263"/>
        <v>0</v>
      </c>
      <c r="AQ205" s="167">
        <f t="shared" si="264"/>
        <v>0</v>
      </c>
      <c r="AR205" s="167">
        <f t="shared" si="265"/>
        <v>0</v>
      </c>
      <c r="AS205" s="167">
        <f t="shared" si="266"/>
        <v>0</v>
      </c>
      <c r="AT205" s="167">
        <f t="shared" si="267"/>
        <v>0</v>
      </c>
      <c r="AU205" s="167">
        <f t="shared" si="256"/>
        <v>0</v>
      </c>
      <c r="AV205" s="167" t="str">
        <f>Setup!I23</f>
        <v>No</v>
      </c>
      <c r="AW205" s="167" t="str">
        <f>Setup!J23</f>
        <v>No</v>
      </c>
    </row>
    <row r="206" spans="1:49" ht="14.4" x14ac:dyDescent="0.3">
      <c r="A206" s="167">
        <f>Setup!A23</f>
        <v>21</v>
      </c>
      <c r="B206" s="167" t="str">
        <f>Setup!B23</f>
        <v>-</v>
      </c>
      <c r="C206" s="167" t="str">
        <f>Setup!C23</f>
        <v>-</v>
      </c>
      <c r="D206" s="167" t="str">
        <f>Setup!D23</f>
        <v>-</v>
      </c>
      <c r="E206" s="167" t="str">
        <f>Setup!E23</f>
        <v>-</v>
      </c>
      <c r="F206" s="167" t="str">
        <f>Setup!F23</f>
        <v>B</v>
      </c>
      <c r="G206" s="167" t="s">
        <v>115</v>
      </c>
      <c r="H206" s="167" t="str">
        <f>Setup!H23</f>
        <v>No</v>
      </c>
      <c r="I206" s="167">
        <f>IF(IFERROR(INDEX(Overrides!$F$49:$L$288,MATCH($A206&amp;$G206,Overrides!$C$49:$C$288,0),1),"")&lt;&gt;"",IFERROR(INDEX(Overrides!$F$49:$L$288,MATCH($A206&amp;$G206,Overrides!$C$49:$C$288,0),1),""),IF(IFERROR(INDEX(Overrides!$D$6:$J$45,MATCH($F206&amp;$G206,Overrides!$C$6:$C$45,0),1),"")&lt;&gt;"",IFERROR(INDEX(Overrides!$D$6:$J$45,MATCH($F206&amp;$G206,Overrides!$C$6:$C$45,0),1),""),MROUND(VLOOKUP("P1+",Setup!$A$30:$B$36,2,FALSE())*VLOOKUP($G206,Setup!$A$40:$B$48,2,FALSE())*VLOOKUP($F206,Setup!$A$52:$B$55,2,FALSE()),0.5)))</f>
        <v>88</v>
      </c>
      <c r="J206" s="167">
        <f>IF(IFERROR(INDEX(Overrides!$F$49:$L$288,MATCH($A206&amp;$G206,Overrides!$C$49:$C$288,0),2),"")&lt;&gt;"",IFERROR(INDEX(Overrides!$F$49:$L$288,MATCH($A206&amp;$G206,Overrides!$C$49:$C$288,0),2),""),IF(IFERROR(INDEX(Overrides!$D$6:$J$45,MATCH($F206&amp;$G206,Overrides!$C$6:$C$45,0),2),"")&lt;&gt;"",IFERROR(INDEX(Overrides!$D$6:$J$45,MATCH($F206&amp;$G206,Overrides!$C$6:$C$45,0),2),""),MROUND(VLOOKUP("P1",Setup!$A$30:$B$36,2,FALSE())*VLOOKUP($G206,Setup!$A$40:$B$48,2,FALSE())*VLOOKUP($F206,Setup!$A$52:$B$55,2,FALSE()),0.5)))</f>
        <v>74.5</v>
      </c>
      <c r="K206" s="167">
        <f>IF(IFERROR(INDEX(Overrides!$F$49:$L$288,MATCH($A206&amp;$G206,Overrides!$C$49:$C$288,0),3),"")&lt;&gt;"",IFERROR(INDEX(Overrides!$F$49:$L$288,MATCH($A206&amp;$G206,Overrides!$C$49:$C$288,0),3),""),IF(IFERROR(INDEX(Overrides!$D$6:$J$45,MATCH($F206&amp;$G206,Overrides!$C$6:$C$45,0),3),"")&lt;&gt;"",IFERROR(INDEX(Overrides!$D$6:$J$45,MATCH($F206&amp;$G206,Overrides!$C$6:$C$45,0),3),""),MROUND(VLOOKUP("P2+",Setup!$A$30:$B$36,2,FALSE())*VLOOKUP($G206,Setup!$A$40:$B$48,2,FALSE())*VLOOKUP($F206,Setup!$A$52:$B$55,2,FALSE()),0.5)))</f>
        <v>66</v>
      </c>
      <c r="L206" s="167">
        <f>IF(IFERROR(INDEX(Overrides!$F$49:$L$288,MATCH($A206&amp;$G206,Overrides!$C$49:$C$288,0),4),"")&lt;&gt;"",IFERROR(INDEX(Overrides!$F$49:$L$288,MATCH($A206&amp;$G206,Overrides!$C$49:$C$288,0),4),""),IF(IFERROR(INDEX(Overrides!$D$6:$J$45,MATCH($F206&amp;$G206,Overrides!$C$6:$C$45,0),4),"")&lt;&gt;"",IFERROR(INDEX(Overrides!$D$6:$J$45,MATCH($F206&amp;$G206,Overrides!$C$6:$C$45,0),4),""),MROUND(VLOOKUP("P2",Setup!$A$30:$B$36,2,FALSE())*VLOOKUP($G206,Setup!$A$40:$B$48,2,FALSE())*VLOOKUP($F206,Setup!$A$52:$B$55,2,FALSE()),0.5)))</f>
        <v>52.5</v>
      </c>
      <c r="M206" s="167">
        <f>IF(IFERROR(INDEX(Overrides!$F$49:$L$288,MATCH($A206&amp;$G206,Overrides!$C$49:$C$288,0),5),"")&lt;&gt;"",IFERROR(INDEX(Overrides!$F$49:$L$288,MATCH($A206&amp;$G206,Overrides!$C$49:$C$288,0),5),""),IF(IFERROR(INDEX(Overrides!$D$6:$J$45,MATCH($F206&amp;$G206,Overrides!$C$6:$C$45,0),5),"")&lt;&gt;"",IFERROR(INDEX(Overrides!$D$6:$J$45,MATCH($F206&amp;$G206,Overrides!$C$6:$C$45,0),5),""),MROUND(VLOOKUP("P3",Setup!$A$30:$B$36,2,FALSE())*VLOOKUP($G206,Setup!$A$40:$B$48,2,FALSE())*VLOOKUP($F206,Setup!$A$52:$B$55,2,FALSE()),0.5)))</f>
        <v>31</v>
      </c>
      <c r="N206" s="167">
        <f>IF(IFERROR(INDEX(Overrides!$F$49:$L$288,MATCH($A206&amp;$G206,Overrides!$C$49:$C$288,0),6),"")&lt;&gt;"",IFERROR(INDEX(Overrides!$F$49:$L$288,MATCH($A206&amp;$G206,Overrides!$C$49:$C$288,0),6),""),IF(IFERROR(INDEX(Overrides!$D$6:$J$45,MATCH($F206&amp;$G206,Overrides!$C$6:$C$45,0),6),"")&lt;&gt;"",IFERROR(INDEX(Overrides!$D$6:$J$45,MATCH($F206&amp;$G206,Overrides!$C$6:$C$45,0),6),""),MROUND(VLOOKUP("P4",Setup!$A$30:$B$36,2,FALSE())*VLOOKUP($G206,Setup!$A$40:$B$48,2,FALSE())*VLOOKUP($F206,Setup!$A$52:$B$55,2,FALSE()),0.5)))</f>
        <v>20.5</v>
      </c>
      <c r="O206" s="167">
        <f>IF(IFERROR(INDEX(Overrides!$F$49:$L$288,MATCH($A206&amp;$G206,Overrides!$C$49:$C$288,0),7),"")&lt;&gt;"",IFERROR(INDEX(Overrides!$F$49:$L$288,MATCH($A206&amp;$G206,Overrides!$C$49:$C$288,0),7),""),IF(IFERROR(INDEX(Overrides!$D$6:$J$45,MATCH($F206&amp;$G206,Overrides!$C$6:$C$45,0),7),"")&lt;&gt;"",IFERROR(INDEX(Overrides!$D$6:$J$45,MATCH($F206&amp;$G206,Overrides!$C$6:$C$45,0),7),""),MROUND(VLOOKUP("P5",Setup!$A$30:$B$36,2,FALSE())*VLOOKUP($G206,Setup!$A$40:$B$48,2,FALSE())*VLOOKUP($F206,Setup!$A$52:$B$55,2,FALSE()),0.5)))</f>
        <v>16</v>
      </c>
      <c r="P206" s="167">
        <f>SUMIFS(Inventory!$F$2:$F$38,Inventory!$I$2:$I$38,"P1+",Inventory!$E$2:$E$38,"&lt;&gt;West")+IF(UPPER($H206)="YES",SUMIFS(Inventory!$F$2:$F$38,Inventory!$I$2:$I$38,"P1+",Inventory!$E$2:$E$38,"West"),0)</f>
        <v>17</v>
      </c>
      <c r="Q206" s="167">
        <f>SUMIFS(Inventory!$F$2:$F$38,Inventory!$I$2:$I$38,"P1",Inventory!$E$2:$E$38,"&lt;&gt;West")+IF(UPPER($H206)="YES",SUMIFS(Inventory!$F$2:$F$38,Inventory!$I$2:$I$38,"P1",Inventory!$E$2:$E$38,"West"),0)</f>
        <v>119</v>
      </c>
      <c r="R206" s="167">
        <f>SUMIFS(Inventory!$F$2:$F$38,Inventory!$I$2:$I$38,"P2+",Inventory!$E$2:$E$38,"&lt;&gt;West")+IF(UPPER($H206)="YES",SUMIFS(Inventory!$F$2:$F$38,Inventory!$I$2:$I$38,"P2+",Inventory!$E$2:$E$38,"West"),0)</f>
        <v>34</v>
      </c>
      <c r="S206" s="167">
        <f>SUMIFS(Inventory!$F$2:$F$38,Inventory!$I$2:$I$38,"P2",Inventory!$E$2:$E$38,"&lt;&gt;West")+IF(UPPER($H206)="YES",SUMIFS(Inventory!$F$2:$F$38,Inventory!$I$2:$I$38,"P2",Inventory!$E$2:$E$38,"West"),0)</f>
        <v>298</v>
      </c>
      <c r="T206" s="167">
        <f>SUMIFS(Inventory!$F$2:$F$38,Inventory!$I$2:$I$38,"P3",Inventory!$E$2:$E$38,"&lt;&gt;West")+IF(UPPER($H206)="YES",SUMIFS(Inventory!$F$2:$F$38,Inventory!$I$2:$I$38,"P3",Inventory!$E$2:$E$38,"West"),0)</f>
        <v>724</v>
      </c>
      <c r="U206" s="167">
        <f>SUMIFS(Inventory!$F$2:$F$38,Inventory!$I$2:$I$38,"P4",Inventory!$E$2:$E$38,"&lt;&gt;West")+IF(UPPER($H206)="YES",SUMIFS(Inventory!$F$2:$F$38,Inventory!$I$2:$I$38,"P4",Inventory!$E$2:$E$38,"West"),0)</f>
        <v>350</v>
      </c>
      <c r="V206" s="167">
        <f>SUMIFS(Inventory!$F$2:$F$38,Inventory!$I$2:$I$38,"P5",Inventory!$E$2:$E$38,"&lt;&gt;West")+IF(UPPER($H206)="YES",SUMIFS(Inventory!$F$2:$F$38,Inventory!$I$2:$I$38,"P5",Inventory!$E$2:$E$38,"West"),0)</f>
        <v>614</v>
      </c>
      <c r="W206" s="167">
        <f t="shared" si="260"/>
        <v>2156</v>
      </c>
      <c r="X206" s="241">
        <f>IF(IFERROR(INDEX(Overrides!$F$292:$L$531,MATCH($A206&amp;$G206,Overrides!$C$292:$C$531,0),1),"")&lt;&gt;"",IFERROR(INDEX(Overrides!$F$292:$L$531,MATCH($A206&amp;$G206,Overrides!$C$292:$C$531,0),1),""),ROUND(P206*Setup!B$73*VLOOKUP($F206,Setup!$A$52:$C$55,3,FALSE()),0))</f>
        <v>0</v>
      </c>
      <c r="Y206" s="241">
        <f>IF(IFERROR(INDEX(Overrides!$F$292:$L$531,MATCH($A206&amp;$G206,Overrides!$C$292:$C$531,0),2),"")&lt;&gt;"",IFERROR(INDEX(Overrides!$F$292:$L$531,MATCH($A206&amp;$G206,Overrides!$C$292:$C$531,0),2),""),ROUND(Q206*Setup!C$73*VLOOKUP($F206,Setup!$A$52:$C$55,3,FALSE()),0))</f>
        <v>0</v>
      </c>
      <c r="Z206" s="241">
        <f>IF(IFERROR(INDEX(Overrides!$F$292:$L$531,MATCH($A206&amp;$G206,Overrides!$C$292:$C$531,0),3),"")&lt;&gt;"",IFERROR(INDEX(Overrides!$F$292:$L$531,MATCH($A206&amp;$G206,Overrides!$C$292:$C$531,0),3),""),ROUND(R206*Setup!D$73*VLOOKUP($F206,Setup!$A$52:$C$55,3,FALSE()),0))</f>
        <v>0</v>
      </c>
      <c r="AA206" s="241">
        <f>IF(IFERROR(INDEX(Overrides!$F$292:$L$531,MATCH($A206&amp;$G206,Overrides!$C$292:$C$531,0),4),"")&lt;&gt;"",IFERROR(INDEX(Overrides!$F$292:$L$531,MATCH($A206&amp;$G206,Overrides!$C$292:$C$531,0),4),""),ROUND(S206*Setup!E$73*VLOOKUP($F206,Setup!$A$52:$C$55,3,FALSE()),0))</f>
        <v>0</v>
      </c>
      <c r="AB206" s="241">
        <f>IF(IFERROR(INDEX(Overrides!$F$292:$L$531,MATCH($A206&amp;$G206,Overrides!$C$292:$C$531,0),5),"")&lt;&gt;"",IFERROR(INDEX(Overrides!$F$292:$L$531,MATCH($A206&amp;$G206,Overrides!$C$292:$C$531,0),5),""),ROUND(T206*Setup!F$73*VLOOKUP($F206,Setup!$A$52:$C$55,3,FALSE()),0))</f>
        <v>0</v>
      </c>
      <c r="AC206" s="241">
        <f>IF(IFERROR(INDEX(Overrides!$F$292:$L$531,MATCH($A206&amp;$G206,Overrides!$C$292:$C$531,0),6),"")&lt;&gt;"",IFERROR(INDEX(Overrides!$F$292:$L$531,MATCH($A206&amp;$G206,Overrides!$C$292:$C$531,0),6),""),ROUND(U206*Setup!G$73*VLOOKUP($F206,Setup!$A$52:$C$55,3,FALSE()),0))</f>
        <v>0</v>
      </c>
      <c r="AD206" s="241">
        <f>IF(IFERROR(INDEX(Overrides!$F$292:$L$531,MATCH($A206&amp;$G206,Overrides!$C$292:$C$531,0),7),"")&lt;&gt;"",IFERROR(INDEX(Overrides!$F$292:$L$531,MATCH($A206&amp;$G206,Overrides!$C$292:$C$531,0),7),""),ROUND(V206*Setup!H$73*VLOOKUP($F206,Setup!$A$52:$C$55,3,FALSE()),0))</f>
        <v>0</v>
      </c>
      <c r="AE206" s="167">
        <f t="shared" si="247"/>
        <v>0</v>
      </c>
      <c r="AF206" s="167">
        <f t="shared" si="248"/>
        <v>17</v>
      </c>
      <c r="AG206" s="167">
        <f t="shared" si="249"/>
        <v>119</v>
      </c>
      <c r="AH206" s="167">
        <f t="shared" si="250"/>
        <v>34</v>
      </c>
      <c r="AI206" s="167">
        <f t="shared" si="251"/>
        <v>298</v>
      </c>
      <c r="AJ206" s="167">
        <f t="shared" si="252"/>
        <v>724</v>
      </c>
      <c r="AK206" s="167">
        <f t="shared" si="253"/>
        <v>350</v>
      </c>
      <c r="AL206" s="167">
        <f t="shared" si="254"/>
        <v>614</v>
      </c>
      <c r="AM206" s="167">
        <f t="shared" si="255"/>
        <v>1542</v>
      </c>
      <c r="AN206" s="167">
        <f t="shared" si="261"/>
        <v>0</v>
      </c>
      <c r="AO206" s="167">
        <f t="shared" si="262"/>
        <v>0</v>
      </c>
      <c r="AP206" s="167">
        <f t="shared" si="263"/>
        <v>0</v>
      </c>
      <c r="AQ206" s="167">
        <f t="shared" si="264"/>
        <v>0</v>
      </c>
      <c r="AR206" s="167">
        <f t="shared" si="265"/>
        <v>0</v>
      </c>
      <c r="AS206" s="167">
        <f t="shared" si="266"/>
        <v>0</v>
      </c>
      <c r="AT206" s="167">
        <f t="shared" si="267"/>
        <v>0</v>
      </c>
      <c r="AU206" s="167">
        <f t="shared" si="256"/>
        <v>0</v>
      </c>
      <c r="AV206" s="167" t="str">
        <f>Setup!I23</f>
        <v>No</v>
      </c>
      <c r="AW206" s="167" t="str">
        <f>Setup!J23</f>
        <v>No</v>
      </c>
    </row>
    <row r="207" spans="1:49" ht="14.4" x14ac:dyDescent="0.3">
      <c r="A207" s="167">
        <f>Setup!A23</f>
        <v>21</v>
      </c>
      <c r="B207" s="167" t="str">
        <f>Setup!B23</f>
        <v>-</v>
      </c>
      <c r="C207" s="167" t="str">
        <f>Setup!C23</f>
        <v>-</v>
      </c>
      <c r="D207" s="167" t="str">
        <f>Setup!D23</f>
        <v>-</v>
      </c>
      <c r="E207" s="167" t="str">
        <f>Setup!E23</f>
        <v>-</v>
      </c>
      <c r="F207" s="167" t="str">
        <f>Setup!F23</f>
        <v>B</v>
      </c>
      <c r="G207" s="167" t="s">
        <v>117</v>
      </c>
      <c r="H207" s="167" t="str">
        <f>Setup!H23</f>
        <v>No</v>
      </c>
      <c r="I207" s="167">
        <f>IF(IFERROR(INDEX(Overrides!$F$49:$L$288,MATCH($A207&amp;$G207,Overrides!$C$49:$C$288,0),1),"")&lt;&gt;"",IFERROR(INDEX(Overrides!$F$49:$L$288,MATCH($A207&amp;$G207,Overrides!$C$49:$C$288,0),1),""),IF(IFERROR(INDEX(Overrides!$D$6:$J$45,MATCH($F207&amp;$G207,Overrides!$C$6:$C$45,0),1),"")&lt;&gt;"",IFERROR(INDEX(Overrides!$D$6:$J$45,MATCH($F207&amp;$G207,Overrides!$C$6:$C$45,0),1),""),MROUND(VLOOKUP("P1+",Setup!$A$30:$B$36,2,FALSE())*VLOOKUP($G207,Setup!$A$40:$B$48,2,FALSE())*VLOOKUP($F207,Setup!$A$52:$B$55,2,FALSE()),0.5)))</f>
        <v>65</v>
      </c>
      <c r="J207" s="167">
        <f>IF(IFERROR(INDEX(Overrides!$F$49:$L$288,MATCH($A207&amp;$G207,Overrides!$C$49:$C$288,0),2),"")&lt;&gt;"",IFERROR(INDEX(Overrides!$F$49:$L$288,MATCH($A207&amp;$G207,Overrides!$C$49:$C$288,0),2),""),IF(IFERROR(INDEX(Overrides!$D$6:$J$45,MATCH($F207&amp;$G207,Overrides!$C$6:$C$45,0),2),"")&lt;&gt;"",IFERROR(INDEX(Overrides!$D$6:$J$45,MATCH($F207&amp;$G207,Overrides!$C$6:$C$45,0),2),""),MROUND(VLOOKUP("P1",Setup!$A$30:$B$36,2,FALSE())*VLOOKUP($G207,Setup!$A$40:$B$48,2,FALSE())*VLOOKUP($F207,Setup!$A$52:$B$55,2,FALSE()),0.5)))</f>
        <v>55</v>
      </c>
      <c r="K207" s="167">
        <f>IF(IFERROR(INDEX(Overrides!$F$49:$L$288,MATCH($A207&amp;$G207,Overrides!$C$49:$C$288,0),3),"")&lt;&gt;"",IFERROR(INDEX(Overrides!$F$49:$L$288,MATCH($A207&amp;$G207,Overrides!$C$49:$C$288,0),3),""),IF(IFERROR(INDEX(Overrides!$D$6:$J$45,MATCH($F207&amp;$G207,Overrides!$C$6:$C$45,0),3),"")&lt;&gt;"",IFERROR(INDEX(Overrides!$D$6:$J$45,MATCH($F207&amp;$G207,Overrides!$C$6:$C$45,0),3),""),MROUND(VLOOKUP("P2+",Setup!$A$30:$B$36,2,FALSE())*VLOOKUP($G207,Setup!$A$40:$B$48,2,FALSE())*VLOOKUP($F207,Setup!$A$52:$B$55,2,FALSE()),0.5)))</f>
        <v>49</v>
      </c>
      <c r="L207" s="167">
        <f>IF(IFERROR(INDEX(Overrides!$F$49:$L$288,MATCH($A207&amp;$G207,Overrides!$C$49:$C$288,0),4),"")&lt;&gt;"",IFERROR(INDEX(Overrides!$F$49:$L$288,MATCH($A207&amp;$G207,Overrides!$C$49:$C$288,0),4),""),IF(IFERROR(INDEX(Overrides!$D$6:$J$45,MATCH($F207&amp;$G207,Overrides!$C$6:$C$45,0),4),"")&lt;&gt;"",IFERROR(INDEX(Overrides!$D$6:$J$45,MATCH($F207&amp;$G207,Overrides!$C$6:$C$45,0),4),""),MROUND(VLOOKUP("P2",Setup!$A$30:$B$36,2,FALSE())*VLOOKUP($G207,Setup!$A$40:$B$48,2,FALSE())*VLOOKUP($F207,Setup!$A$52:$B$55,2,FALSE()),0.5)))</f>
        <v>39</v>
      </c>
      <c r="M207" s="167">
        <f>IF(IFERROR(INDEX(Overrides!$F$49:$L$288,MATCH($A207&amp;$G207,Overrides!$C$49:$C$288,0),5),"")&lt;&gt;"",IFERROR(INDEX(Overrides!$F$49:$L$288,MATCH($A207&amp;$G207,Overrides!$C$49:$C$288,0),5),""),IF(IFERROR(INDEX(Overrides!$D$6:$J$45,MATCH($F207&amp;$G207,Overrides!$C$6:$C$45,0),5),"")&lt;&gt;"",IFERROR(INDEX(Overrides!$D$6:$J$45,MATCH($F207&amp;$G207,Overrides!$C$6:$C$45,0),5),""),MROUND(VLOOKUP("P3",Setup!$A$30:$B$36,2,FALSE())*VLOOKUP($G207,Setup!$A$40:$B$48,2,FALSE())*VLOOKUP($F207,Setup!$A$52:$B$55,2,FALSE()),0.5)))</f>
        <v>23</v>
      </c>
      <c r="N207" s="167">
        <f>IF(IFERROR(INDEX(Overrides!$F$49:$L$288,MATCH($A207&amp;$G207,Overrides!$C$49:$C$288,0),6),"")&lt;&gt;"",IFERROR(INDEX(Overrides!$F$49:$L$288,MATCH($A207&amp;$G207,Overrides!$C$49:$C$288,0),6),""),IF(IFERROR(INDEX(Overrides!$D$6:$J$45,MATCH($F207&amp;$G207,Overrides!$C$6:$C$45,0),6),"")&lt;&gt;"",IFERROR(INDEX(Overrides!$D$6:$J$45,MATCH($F207&amp;$G207,Overrides!$C$6:$C$45,0),6),""),MROUND(VLOOKUP("P4",Setup!$A$30:$B$36,2,FALSE())*VLOOKUP($G207,Setup!$A$40:$B$48,2,FALSE())*VLOOKUP($F207,Setup!$A$52:$B$55,2,FALSE()),0.5)))</f>
        <v>15</v>
      </c>
      <c r="O207" s="167">
        <f>IF(IFERROR(INDEX(Overrides!$F$49:$L$288,MATCH($A207&amp;$G207,Overrides!$C$49:$C$288,0),7),"")&lt;&gt;"",IFERROR(INDEX(Overrides!$F$49:$L$288,MATCH($A207&amp;$G207,Overrides!$C$49:$C$288,0),7),""),IF(IFERROR(INDEX(Overrides!$D$6:$J$45,MATCH($F207&amp;$G207,Overrides!$C$6:$C$45,0),7),"")&lt;&gt;"",IFERROR(INDEX(Overrides!$D$6:$J$45,MATCH($F207&amp;$G207,Overrides!$C$6:$C$45,0),7),""),MROUND(VLOOKUP("P5",Setup!$A$30:$B$36,2,FALSE())*VLOOKUP($G207,Setup!$A$40:$B$48,2,FALSE())*VLOOKUP($F207,Setup!$A$52:$B$55,2,FALSE()),0.5)))</f>
        <v>12</v>
      </c>
      <c r="P207" s="167">
        <f>SUMIFS(Inventory!$F$2:$F$38,Inventory!$I$2:$I$38,"P1+",Inventory!$E$2:$E$38,"&lt;&gt;West")+IF(UPPER($H207)="YES",SUMIFS(Inventory!$F$2:$F$38,Inventory!$I$2:$I$38,"P1+",Inventory!$E$2:$E$38,"West"),0)</f>
        <v>17</v>
      </c>
      <c r="Q207" s="167">
        <f>SUMIFS(Inventory!$F$2:$F$38,Inventory!$I$2:$I$38,"P1",Inventory!$E$2:$E$38,"&lt;&gt;West")+IF(UPPER($H207)="YES",SUMIFS(Inventory!$F$2:$F$38,Inventory!$I$2:$I$38,"P1",Inventory!$E$2:$E$38,"West"),0)</f>
        <v>119</v>
      </c>
      <c r="R207" s="167">
        <f>SUMIFS(Inventory!$F$2:$F$38,Inventory!$I$2:$I$38,"P2+",Inventory!$E$2:$E$38,"&lt;&gt;West")+IF(UPPER($H207)="YES",SUMIFS(Inventory!$F$2:$F$38,Inventory!$I$2:$I$38,"P2+",Inventory!$E$2:$E$38,"West"),0)</f>
        <v>34</v>
      </c>
      <c r="S207" s="167">
        <f>SUMIFS(Inventory!$F$2:$F$38,Inventory!$I$2:$I$38,"P2",Inventory!$E$2:$E$38,"&lt;&gt;West")+IF(UPPER($H207)="YES",SUMIFS(Inventory!$F$2:$F$38,Inventory!$I$2:$I$38,"P2",Inventory!$E$2:$E$38,"West"),0)</f>
        <v>298</v>
      </c>
      <c r="T207" s="167">
        <f>SUMIFS(Inventory!$F$2:$F$38,Inventory!$I$2:$I$38,"P3",Inventory!$E$2:$E$38,"&lt;&gt;West")+IF(UPPER($H207)="YES",SUMIFS(Inventory!$F$2:$F$38,Inventory!$I$2:$I$38,"P3",Inventory!$E$2:$E$38,"West"),0)</f>
        <v>724</v>
      </c>
      <c r="U207" s="167">
        <f>SUMIFS(Inventory!$F$2:$F$38,Inventory!$I$2:$I$38,"P4",Inventory!$E$2:$E$38,"&lt;&gt;West")+IF(UPPER($H207)="YES",SUMIFS(Inventory!$F$2:$F$38,Inventory!$I$2:$I$38,"P4",Inventory!$E$2:$E$38,"West"),0)</f>
        <v>350</v>
      </c>
      <c r="V207" s="167">
        <f>SUMIFS(Inventory!$F$2:$F$38,Inventory!$I$2:$I$38,"P5",Inventory!$E$2:$E$38,"&lt;&gt;West")+IF(UPPER($H207)="YES",SUMIFS(Inventory!$F$2:$F$38,Inventory!$I$2:$I$38,"P5",Inventory!$E$2:$E$38,"West"),0)</f>
        <v>614</v>
      </c>
      <c r="W207" s="167">
        <f t="shared" si="260"/>
        <v>2156</v>
      </c>
      <c r="X207" s="241">
        <f>IF(IFERROR(INDEX(Overrides!$F$292:$L$531,MATCH($A207&amp;$G207,Overrides!$C$292:$C$531,0),1),"")&lt;&gt;"",IFERROR(INDEX(Overrides!$F$292:$L$531,MATCH($A207&amp;$G207,Overrides!$C$292:$C$531,0),1),""),ROUND(P207*Setup!B$74*VLOOKUP($F207,Setup!$A$52:$C$55,3,FALSE()),0))</f>
        <v>0</v>
      </c>
      <c r="Y207" s="241">
        <f>IF(IFERROR(INDEX(Overrides!$F$292:$L$531,MATCH($A207&amp;$G207,Overrides!$C$292:$C$531,0),2),"")&lt;&gt;"",IFERROR(INDEX(Overrides!$F$292:$L$531,MATCH($A207&amp;$G207,Overrides!$C$292:$C$531,0),2),""),ROUND(Q207*Setup!C$74*VLOOKUP($F207,Setup!$A$52:$C$55,3,FALSE()),0))</f>
        <v>0</v>
      </c>
      <c r="Z207" s="241">
        <f>IF(IFERROR(INDEX(Overrides!$F$292:$L$531,MATCH($A207&amp;$G207,Overrides!$C$292:$C$531,0),3),"")&lt;&gt;"",IFERROR(INDEX(Overrides!$F$292:$L$531,MATCH($A207&amp;$G207,Overrides!$C$292:$C$531,0),3),""),ROUND(R207*Setup!D$74*VLOOKUP($F207,Setup!$A$52:$C$55,3,FALSE()),0))</f>
        <v>0</v>
      </c>
      <c r="AA207" s="241">
        <f>IF(IFERROR(INDEX(Overrides!$F$292:$L$531,MATCH($A207&amp;$G207,Overrides!$C$292:$C$531,0),4),"")&lt;&gt;"",IFERROR(INDEX(Overrides!$F$292:$L$531,MATCH($A207&amp;$G207,Overrides!$C$292:$C$531,0),4),""),ROUND(S207*Setup!E$74*VLOOKUP($F207,Setup!$A$52:$C$55,3,FALSE()),0))</f>
        <v>0</v>
      </c>
      <c r="AB207" s="241">
        <f>IF(IFERROR(INDEX(Overrides!$F$292:$L$531,MATCH($A207&amp;$G207,Overrides!$C$292:$C$531,0),5),"")&lt;&gt;"",IFERROR(INDEX(Overrides!$F$292:$L$531,MATCH($A207&amp;$G207,Overrides!$C$292:$C$531,0),5),""),ROUND(T207*Setup!F$74*VLOOKUP($F207,Setup!$A$52:$C$55,3,FALSE()),0))</f>
        <v>0</v>
      </c>
      <c r="AC207" s="241">
        <f>IF(IFERROR(INDEX(Overrides!$F$292:$L$531,MATCH($A207&amp;$G207,Overrides!$C$292:$C$531,0),6),"")&lt;&gt;"",IFERROR(INDEX(Overrides!$F$292:$L$531,MATCH($A207&amp;$G207,Overrides!$C$292:$C$531,0),6),""),ROUND(U207*Setup!G$74*VLOOKUP($F207,Setup!$A$52:$C$55,3,FALSE()),0))</f>
        <v>0</v>
      </c>
      <c r="AD207" s="241">
        <f>IF(IFERROR(INDEX(Overrides!$F$292:$L$531,MATCH($A207&amp;$G207,Overrides!$C$292:$C$531,0),7),"")&lt;&gt;"",IFERROR(INDEX(Overrides!$F$292:$L$531,MATCH($A207&amp;$G207,Overrides!$C$292:$C$531,0),7),""),ROUND(V207*Setup!H$74*VLOOKUP($F207,Setup!$A$52:$C$55,3,FALSE()),0))</f>
        <v>0</v>
      </c>
      <c r="AE207" s="167">
        <f t="shared" si="247"/>
        <v>0</v>
      </c>
      <c r="AF207" s="167">
        <f t="shared" si="248"/>
        <v>17</v>
      </c>
      <c r="AG207" s="167">
        <f t="shared" si="249"/>
        <v>119</v>
      </c>
      <c r="AH207" s="167">
        <f t="shared" si="250"/>
        <v>34</v>
      </c>
      <c r="AI207" s="167">
        <f t="shared" si="251"/>
        <v>298</v>
      </c>
      <c r="AJ207" s="167">
        <f t="shared" si="252"/>
        <v>724</v>
      </c>
      <c r="AK207" s="167">
        <f t="shared" si="253"/>
        <v>350</v>
      </c>
      <c r="AL207" s="167">
        <f t="shared" si="254"/>
        <v>614</v>
      </c>
      <c r="AM207" s="167">
        <f t="shared" si="255"/>
        <v>1542</v>
      </c>
      <c r="AN207" s="167">
        <f t="shared" si="261"/>
        <v>0</v>
      </c>
      <c r="AO207" s="167">
        <f t="shared" si="262"/>
        <v>0</v>
      </c>
      <c r="AP207" s="167">
        <f t="shared" si="263"/>
        <v>0</v>
      </c>
      <c r="AQ207" s="167">
        <f t="shared" si="264"/>
        <v>0</v>
      </c>
      <c r="AR207" s="167">
        <f t="shared" si="265"/>
        <v>0</v>
      </c>
      <c r="AS207" s="167">
        <f t="shared" si="266"/>
        <v>0</v>
      </c>
      <c r="AT207" s="167">
        <f t="shared" si="267"/>
        <v>0</v>
      </c>
      <c r="AU207" s="167">
        <f t="shared" si="256"/>
        <v>0</v>
      </c>
      <c r="AV207" s="167" t="str">
        <f>Setup!I23</f>
        <v>No</v>
      </c>
      <c r="AW207" s="167" t="str">
        <f>Setup!J23</f>
        <v>No</v>
      </c>
    </row>
    <row r="208" spans="1:49" ht="14.4" x14ac:dyDescent="0.3">
      <c r="A208" s="167">
        <f>Setup!A23</f>
        <v>21</v>
      </c>
      <c r="B208" s="167" t="str">
        <f>Setup!B23</f>
        <v>-</v>
      </c>
      <c r="C208" s="167" t="str">
        <f>Setup!C23</f>
        <v>-</v>
      </c>
      <c r="D208" s="167" t="str">
        <f>Setup!D23</f>
        <v>-</v>
      </c>
      <c r="E208" s="167" t="str">
        <f>Setup!E23</f>
        <v>-</v>
      </c>
      <c r="F208" s="167" t="str">
        <f>Setup!F23</f>
        <v>B</v>
      </c>
      <c r="G208" s="167" t="s">
        <v>119</v>
      </c>
      <c r="H208" s="167" t="str">
        <f>Setup!H23</f>
        <v>No</v>
      </c>
      <c r="I208" s="167">
        <f>IF(IFERROR(INDEX(Overrides!$F$49:$L$288,MATCH($A208&amp;$G208,Overrides!$C$49:$C$288,0),1),"")&lt;&gt;"",IFERROR(INDEX(Overrides!$F$49:$L$288,MATCH($A208&amp;$G208,Overrides!$C$49:$C$288,0),1),""),IF(IFERROR(INDEX(Overrides!$D$6:$J$45,MATCH($F208&amp;$G208,Overrides!$C$6:$C$45,0),1),"")&lt;&gt;"",IFERROR(INDEX(Overrides!$D$6:$J$45,MATCH($F208&amp;$G208,Overrides!$C$6:$C$45,0),1),""),MROUND(VLOOKUP("P1+",Setup!$A$30:$B$36,2,FALSE())*VLOOKUP($G208,Setup!$A$40:$B$48,2,FALSE())*VLOOKUP($F208,Setup!$A$52:$B$55,2,FALSE()),0.5)))</f>
        <v>0</v>
      </c>
      <c r="J208" s="167">
        <f>IF(IFERROR(INDEX(Overrides!$F$49:$L$288,MATCH($A208&amp;$G208,Overrides!$C$49:$C$288,0),2),"")&lt;&gt;"",IFERROR(INDEX(Overrides!$F$49:$L$288,MATCH($A208&amp;$G208,Overrides!$C$49:$C$288,0),2),""),IF(IFERROR(INDEX(Overrides!$D$6:$J$45,MATCH($F208&amp;$G208,Overrides!$C$6:$C$45,0),2),"")&lt;&gt;"",IFERROR(INDEX(Overrides!$D$6:$J$45,MATCH($F208&amp;$G208,Overrides!$C$6:$C$45,0),2),""),MROUND(VLOOKUP("P1",Setup!$A$30:$B$36,2,FALSE())*VLOOKUP($G208,Setup!$A$40:$B$48,2,FALSE())*VLOOKUP($F208,Setup!$A$52:$B$55,2,FALSE()),0.5)))</f>
        <v>0</v>
      </c>
      <c r="K208" s="167">
        <f>IF(IFERROR(INDEX(Overrides!$F$49:$L$288,MATCH($A208&amp;$G208,Overrides!$C$49:$C$288,0),3),"")&lt;&gt;"",IFERROR(INDEX(Overrides!$F$49:$L$288,MATCH($A208&amp;$G208,Overrides!$C$49:$C$288,0),3),""),IF(IFERROR(INDEX(Overrides!$D$6:$J$45,MATCH($F208&amp;$G208,Overrides!$C$6:$C$45,0),3),"")&lt;&gt;"",IFERROR(INDEX(Overrides!$D$6:$J$45,MATCH($F208&amp;$G208,Overrides!$C$6:$C$45,0),3),""),MROUND(VLOOKUP("P2+",Setup!$A$30:$B$36,2,FALSE())*VLOOKUP($G208,Setup!$A$40:$B$48,2,FALSE())*VLOOKUP($F208,Setup!$A$52:$B$55,2,FALSE()),0.5)))</f>
        <v>0</v>
      </c>
      <c r="L208" s="167">
        <f>IF(IFERROR(INDEX(Overrides!$F$49:$L$288,MATCH($A208&amp;$G208,Overrides!$C$49:$C$288,0),4),"")&lt;&gt;"",IFERROR(INDEX(Overrides!$F$49:$L$288,MATCH($A208&amp;$G208,Overrides!$C$49:$C$288,0),4),""),IF(IFERROR(INDEX(Overrides!$D$6:$J$45,MATCH($F208&amp;$G208,Overrides!$C$6:$C$45,0),4),"")&lt;&gt;"",IFERROR(INDEX(Overrides!$D$6:$J$45,MATCH($F208&amp;$G208,Overrides!$C$6:$C$45,0),4),""),MROUND(VLOOKUP("P2",Setup!$A$30:$B$36,2,FALSE())*VLOOKUP($G208,Setup!$A$40:$B$48,2,FALSE())*VLOOKUP($F208,Setup!$A$52:$B$55,2,FALSE()),0.5)))</f>
        <v>0</v>
      </c>
      <c r="M208" s="167">
        <f>IF(IFERROR(INDEX(Overrides!$F$49:$L$288,MATCH($A208&amp;$G208,Overrides!$C$49:$C$288,0),5),"")&lt;&gt;"",IFERROR(INDEX(Overrides!$F$49:$L$288,MATCH($A208&amp;$G208,Overrides!$C$49:$C$288,0),5),""),IF(IFERROR(INDEX(Overrides!$D$6:$J$45,MATCH($F208&amp;$G208,Overrides!$C$6:$C$45,0),5),"")&lt;&gt;"",IFERROR(INDEX(Overrides!$D$6:$J$45,MATCH($F208&amp;$G208,Overrides!$C$6:$C$45,0),5),""),MROUND(VLOOKUP("P3",Setup!$A$30:$B$36,2,FALSE())*VLOOKUP($G208,Setup!$A$40:$B$48,2,FALSE())*VLOOKUP($F208,Setup!$A$52:$B$55,2,FALSE()),0.5)))</f>
        <v>0</v>
      </c>
      <c r="N208" s="167">
        <f>IF(IFERROR(INDEX(Overrides!$F$49:$L$288,MATCH($A208&amp;$G208,Overrides!$C$49:$C$288,0),6),"")&lt;&gt;"",IFERROR(INDEX(Overrides!$F$49:$L$288,MATCH($A208&amp;$G208,Overrides!$C$49:$C$288,0),6),""),IF(IFERROR(INDEX(Overrides!$D$6:$J$45,MATCH($F208&amp;$G208,Overrides!$C$6:$C$45,0),6),"")&lt;&gt;"",IFERROR(INDEX(Overrides!$D$6:$J$45,MATCH($F208&amp;$G208,Overrides!$C$6:$C$45,0),6),""),MROUND(VLOOKUP("P4",Setup!$A$30:$B$36,2,FALSE())*VLOOKUP($G208,Setup!$A$40:$B$48,2,FALSE())*VLOOKUP($F208,Setup!$A$52:$B$55,2,FALSE()),0.5)))</f>
        <v>0</v>
      </c>
      <c r="O208" s="167">
        <f>IF(IFERROR(INDEX(Overrides!$F$49:$L$288,MATCH($A208&amp;$G208,Overrides!$C$49:$C$288,0),7),"")&lt;&gt;"",IFERROR(INDEX(Overrides!$F$49:$L$288,MATCH($A208&amp;$G208,Overrides!$C$49:$C$288,0),7),""),IF(IFERROR(INDEX(Overrides!$D$6:$J$45,MATCH($F208&amp;$G208,Overrides!$C$6:$C$45,0),7),"")&lt;&gt;"",IFERROR(INDEX(Overrides!$D$6:$J$45,MATCH($F208&amp;$G208,Overrides!$C$6:$C$45,0),7),""),MROUND(VLOOKUP("P5",Setup!$A$30:$B$36,2,FALSE())*VLOOKUP($G208,Setup!$A$40:$B$48,2,FALSE())*VLOOKUP($F208,Setup!$A$52:$B$55,2,FALSE()),0.5)))</f>
        <v>0</v>
      </c>
      <c r="P208" s="167">
        <f>SUMIFS(Inventory!$F$2:$F$38,Inventory!$I$2:$I$38,"P1+",Inventory!$E$2:$E$38,"&lt;&gt;West")+IF(UPPER($H208)="YES",SUMIFS(Inventory!$F$2:$F$38,Inventory!$I$2:$I$38,"P1+",Inventory!$E$2:$E$38,"West"),0)</f>
        <v>17</v>
      </c>
      <c r="Q208" s="167">
        <f>SUMIFS(Inventory!$F$2:$F$38,Inventory!$I$2:$I$38,"P1",Inventory!$E$2:$E$38,"&lt;&gt;West")+IF(UPPER($H208)="YES",SUMIFS(Inventory!$F$2:$F$38,Inventory!$I$2:$I$38,"P1",Inventory!$E$2:$E$38,"West"),0)</f>
        <v>119</v>
      </c>
      <c r="R208" s="167">
        <f>SUMIFS(Inventory!$F$2:$F$38,Inventory!$I$2:$I$38,"P2+",Inventory!$E$2:$E$38,"&lt;&gt;West")+IF(UPPER($H208)="YES",SUMIFS(Inventory!$F$2:$F$38,Inventory!$I$2:$I$38,"P2+",Inventory!$E$2:$E$38,"West"),0)</f>
        <v>34</v>
      </c>
      <c r="S208" s="167">
        <f>SUMIFS(Inventory!$F$2:$F$38,Inventory!$I$2:$I$38,"P2",Inventory!$E$2:$E$38,"&lt;&gt;West")+IF(UPPER($H208)="YES",SUMIFS(Inventory!$F$2:$F$38,Inventory!$I$2:$I$38,"P2",Inventory!$E$2:$E$38,"West"),0)</f>
        <v>298</v>
      </c>
      <c r="T208" s="167">
        <f>SUMIFS(Inventory!$F$2:$F$38,Inventory!$I$2:$I$38,"P3",Inventory!$E$2:$E$38,"&lt;&gt;West")+IF(UPPER($H208)="YES",SUMIFS(Inventory!$F$2:$F$38,Inventory!$I$2:$I$38,"P3",Inventory!$E$2:$E$38,"West"),0)</f>
        <v>724</v>
      </c>
      <c r="U208" s="167">
        <f>SUMIFS(Inventory!$F$2:$F$38,Inventory!$I$2:$I$38,"P4",Inventory!$E$2:$E$38,"&lt;&gt;West")+IF(UPPER($H208)="YES",SUMIFS(Inventory!$F$2:$F$38,Inventory!$I$2:$I$38,"P4",Inventory!$E$2:$E$38,"West"),0)</f>
        <v>350</v>
      </c>
      <c r="V208" s="167">
        <f>SUMIFS(Inventory!$F$2:$F$38,Inventory!$I$2:$I$38,"P5",Inventory!$E$2:$E$38,"&lt;&gt;West")+IF(UPPER($H208)="YES",SUMIFS(Inventory!$F$2:$F$38,Inventory!$I$2:$I$38,"P5",Inventory!$E$2:$E$38,"West"),0)</f>
        <v>614</v>
      </c>
      <c r="W208" s="167">
        <f t="shared" si="260"/>
        <v>2156</v>
      </c>
      <c r="X208" s="241">
        <f>IF(IFERROR(INDEX(Overrides!$F$292:$L$531,MATCH($A208&amp;$G208,Overrides!$C$292:$C$531,0),1),"")&lt;&gt;"",IFERROR(INDEX(Overrides!$F$292:$L$531,MATCH($A208&amp;$G208,Overrides!$C$292:$C$531,0),1),""),ROUND(P208*Setup!B$75*VLOOKUP($F208,Setup!$A$52:$C$55,3,FALSE()),0))</f>
        <v>0</v>
      </c>
      <c r="Y208" s="241">
        <f>IF(IFERROR(INDEX(Overrides!$F$292:$L$531,MATCH($A208&amp;$G208,Overrides!$C$292:$C$531,0),2),"")&lt;&gt;"",IFERROR(INDEX(Overrides!$F$292:$L$531,MATCH($A208&amp;$G208,Overrides!$C$292:$C$531,0),2),""),ROUND(Q208*Setup!C$75*VLOOKUP($F208,Setup!$A$52:$C$55,3,FALSE()),0))</f>
        <v>0</v>
      </c>
      <c r="Z208" s="241">
        <f>IF(IFERROR(INDEX(Overrides!$F$292:$L$531,MATCH($A208&amp;$G208,Overrides!$C$292:$C$531,0),3),"")&lt;&gt;"",IFERROR(INDEX(Overrides!$F$292:$L$531,MATCH($A208&amp;$G208,Overrides!$C$292:$C$531,0),3),""),ROUND(R208*Setup!D$75*VLOOKUP($F208,Setup!$A$52:$C$55,3,FALSE()),0))</f>
        <v>0</v>
      </c>
      <c r="AA208" s="241">
        <f>IF(IFERROR(INDEX(Overrides!$F$292:$L$531,MATCH($A208&amp;$G208,Overrides!$C$292:$C$531,0),4),"")&lt;&gt;"",IFERROR(INDEX(Overrides!$F$292:$L$531,MATCH($A208&amp;$G208,Overrides!$C$292:$C$531,0),4),""),ROUND(S208*Setup!E$75*VLOOKUP($F208,Setup!$A$52:$C$55,3,FALSE()),0))</f>
        <v>0</v>
      </c>
      <c r="AB208" s="241">
        <f>IF(IFERROR(INDEX(Overrides!$F$292:$L$531,MATCH($A208&amp;$G208,Overrides!$C$292:$C$531,0),5),"")&lt;&gt;"",IFERROR(INDEX(Overrides!$F$292:$L$531,MATCH($A208&amp;$G208,Overrides!$C$292:$C$531,0),5),""),ROUND(T208*Setup!F$75*VLOOKUP($F208,Setup!$A$52:$C$55,3,FALSE()),0))</f>
        <v>0</v>
      </c>
      <c r="AC208" s="241">
        <f>IF(IFERROR(INDEX(Overrides!$F$292:$L$531,MATCH($A208&amp;$G208,Overrides!$C$292:$C$531,0),6),"")&lt;&gt;"",IFERROR(INDEX(Overrides!$F$292:$L$531,MATCH($A208&amp;$G208,Overrides!$C$292:$C$531,0),6),""),ROUND(U208*Setup!G$75*VLOOKUP($F208,Setup!$A$52:$C$55,3,FALSE()),0))</f>
        <v>0</v>
      </c>
      <c r="AD208" s="241">
        <f>IF(IFERROR(INDEX(Overrides!$F$292:$L$531,MATCH($A208&amp;$G208,Overrides!$C$292:$C$531,0),7),"")&lt;&gt;"",IFERROR(INDEX(Overrides!$F$292:$L$531,MATCH($A208&amp;$G208,Overrides!$C$292:$C$531,0),7),""),ROUND(V208*Setup!H$75*VLOOKUP($F208,Setup!$A$52:$C$55,3,FALSE()),0))</f>
        <v>0</v>
      </c>
      <c r="AE208" s="167">
        <f t="shared" si="247"/>
        <v>0</v>
      </c>
      <c r="AF208" s="167">
        <f t="shared" si="248"/>
        <v>17</v>
      </c>
      <c r="AG208" s="167">
        <f t="shared" si="249"/>
        <v>119</v>
      </c>
      <c r="AH208" s="167">
        <f t="shared" si="250"/>
        <v>34</v>
      </c>
      <c r="AI208" s="167">
        <f t="shared" si="251"/>
        <v>298</v>
      </c>
      <c r="AJ208" s="167">
        <f t="shared" si="252"/>
        <v>724</v>
      </c>
      <c r="AK208" s="167">
        <f t="shared" si="253"/>
        <v>350</v>
      </c>
      <c r="AL208" s="167">
        <f t="shared" si="254"/>
        <v>614</v>
      </c>
      <c r="AM208" s="167">
        <f t="shared" si="255"/>
        <v>1542</v>
      </c>
      <c r="AN208" s="167">
        <f t="shared" si="261"/>
        <v>0</v>
      </c>
      <c r="AO208" s="167">
        <f t="shared" si="262"/>
        <v>0</v>
      </c>
      <c r="AP208" s="167">
        <f t="shared" si="263"/>
        <v>0</v>
      </c>
      <c r="AQ208" s="167">
        <f t="shared" si="264"/>
        <v>0</v>
      </c>
      <c r="AR208" s="167">
        <f t="shared" si="265"/>
        <v>0</v>
      </c>
      <c r="AS208" s="167">
        <f t="shared" si="266"/>
        <v>0</v>
      </c>
      <c r="AT208" s="167">
        <f t="shared" si="267"/>
        <v>0</v>
      </c>
      <c r="AU208" s="167">
        <f t="shared" si="256"/>
        <v>0</v>
      </c>
      <c r="AV208" s="167" t="str">
        <f>Setup!I23</f>
        <v>No</v>
      </c>
      <c r="AW208" s="167" t="str">
        <f>Setup!J23</f>
        <v>No</v>
      </c>
    </row>
    <row r="209" spans="1:49" ht="14.4" x14ac:dyDescent="0.3">
      <c r="A209" s="167">
        <f>Setup!A23</f>
        <v>21</v>
      </c>
      <c r="B209" s="167" t="str">
        <f>Setup!B23</f>
        <v>-</v>
      </c>
      <c r="C209" s="167" t="str">
        <f>Setup!C23</f>
        <v>-</v>
      </c>
      <c r="D209" s="167" t="str">
        <f>Setup!D23</f>
        <v>-</v>
      </c>
      <c r="E209" s="167" t="str">
        <f>Setup!E23</f>
        <v>-</v>
      </c>
      <c r="F209" s="167" t="str">
        <f>Setup!F23</f>
        <v>B</v>
      </c>
      <c r="G209" s="167" t="s">
        <v>121</v>
      </c>
      <c r="H209" s="167" t="str">
        <f>Setup!H23</f>
        <v>No</v>
      </c>
      <c r="I209" s="167">
        <f>IF(IFERROR(INDEX(Overrides!$F$49:$L$288,MATCH($A209&amp;$G209,Overrides!$C$49:$C$288,0),1),"")&lt;&gt;"",IFERROR(INDEX(Overrides!$F$49:$L$288,MATCH($A209&amp;$G209,Overrides!$C$49:$C$288,0),1),""),IF(IFERROR(INDEX(Overrides!$D$6:$J$45,MATCH($F209&amp;$G209,Overrides!$C$6:$C$45,0),1),"")&lt;&gt;"",IFERROR(INDEX(Overrides!$D$6:$J$45,MATCH($F209&amp;$G209,Overrides!$C$6:$C$45,0),1),""),MROUND(VLOOKUP("P1+",Setup!$A$30:$B$36,2,FALSE())*VLOOKUP($G209,Setup!$A$40:$B$48,2,FALSE())*VLOOKUP($F209,Setup!$A$52:$B$55,2,FALSE()),0.5)))</f>
        <v>0</v>
      </c>
      <c r="J209" s="167">
        <f>IF(IFERROR(INDEX(Overrides!$F$49:$L$288,MATCH($A209&amp;$G209,Overrides!$C$49:$C$288,0),2),"")&lt;&gt;"",IFERROR(INDEX(Overrides!$F$49:$L$288,MATCH($A209&amp;$G209,Overrides!$C$49:$C$288,0),2),""),IF(IFERROR(INDEX(Overrides!$D$6:$J$45,MATCH($F209&amp;$G209,Overrides!$C$6:$C$45,0),2),"")&lt;&gt;"",IFERROR(INDEX(Overrides!$D$6:$J$45,MATCH($F209&amp;$G209,Overrides!$C$6:$C$45,0),2),""),MROUND(VLOOKUP("P1",Setup!$A$30:$B$36,2,FALSE())*VLOOKUP($G209,Setup!$A$40:$B$48,2,FALSE())*VLOOKUP($F209,Setup!$A$52:$B$55,2,FALSE()),0.5)))</f>
        <v>0</v>
      </c>
      <c r="K209" s="167">
        <f>IF(IFERROR(INDEX(Overrides!$F$49:$L$288,MATCH($A209&amp;$G209,Overrides!$C$49:$C$288,0),3),"")&lt;&gt;"",IFERROR(INDEX(Overrides!$F$49:$L$288,MATCH($A209&amp;$G209,Overrides!$C$49:$C$288,0),3),""),IF(IFERROR(INDEX(Overrides!$D$6:$J$45,MATCH($F209&amp;$G209,Overrides!$C$6:$C$45,0),3),"")&lt;&gt;"",IFERROR(INDEX(Overrides!$D$6:$J$45,MATCH($F209&amp;$G209,Overrides!$C$6:$C$45,0),3),""),MROUND(VLOOKUP("P2+",Setup!$A$30:$B$36,2,FALSE())*VLOOKUP($G209,Setup!$A$40:$B$48,2,FALSE())*VLOOKUP($F209,Setup!$A$52:$B$55,2,FALSE()),0.5)))</f>
        <v>0</v>
      </c>
      <c r="L209" s="167">
        <f>IF(IFERROR(INDEX(Overrides!$F$49:$L$288,MATCH($A209&amp;$G209,Overrides!$C$49:$C$288,0),4),"")&lt;&gt;"",IFERROR(INDEX(Overrides!$F$49:$L$288,MATCH($A209&amp;$G209,Overrides!$C$49:$C$288,0),4),""),IF(IFERROR(INDEX(Overrides!$D$6:$J$45,MATCH($F209&amp;$G209,Overrides!$C$6:$C$45,0),4),"")&lt;&gt;"",IFERROR(INDEX(Overrides!$D$6:$J$45,MATCH($F209&amp;$G209,Overrides!$C$6:$C$45,0),4),""),MROUND(VLOOKUP("P2",Setup!$A$30:$B$36,2,FALSE())*VLOOKUP($G209,Setup!$A$40:$B$48,2,FALSE())*VLOOKUP($F209,Setup!$A$52:$B$55,2,FALSE()),0.5)))</f>
        <v>0</v>
      </c>
      <c r="M209" s="167">
        <f>IF(IFERROR(INDEX(Overrides!$F$49:$L$288,MATCH($A209&amp;$G209,Overrides!$C$49:$C$288,0),5),"")&lt;&gt;"",IFERROR(INDEX(Overrides!$F$49:$L$288,MATCH($A209&amp;$G209,Overrides!$C$49:$C$288,0),5),""),IF(IFERROR(INDEX(Overrides!$D$6:$J$45,MATCH($F209&amp;$G209,Overrides!$C$6:$C$45,0),5),"")&lt;&gt;"",IFERROR(INDEX(Overrides!$D$6:$J$45,MATCH($F209&amp;$G209,Overrides!$C$6:$C$45,0),5),""),MROUND(VLOOKUP("P3",Setup!$A$30:$B$36,2,FALSE())*VLOOKUP($G209,Setup!$A$40:$B$48,2,FALSE())*VLOOKUP($F209,Setup!$A$52:$B$55,2,FALSE()),0.5)))</f>
        <v>0</v>
      </c>
      <c r="N209" s="167">
        <f>IF(IFERROR(INDEX(Overrides!$F$49:$L$288,MATCH($A209&amp;$G209,Overrides!$C$49:$C$288,0),6),"")&lt;&gt;"",IFERROR(INDEX(Overrides!$F$49:$L$288,MATCH($A209&amp;$G209,Overrides!$C$49:$C$288,0),6),""),IF(IFERROR(INDEX(Overrides!$D$6:$J$45,MATCH($F209&amp;$G209,Overrides!$C$6:$C$45,0),6),"")&lt;&gt;"",IFERROR(INDEX(Overrides!$D$6:$J$45,MATCH($F209&amp;$G209,Overrides!$C$6:$C$45,0),6),""),MROUND(VLOOKUP("P4",Setup!$A$30:$B$36,2,FALSE())*VLOOKUP($G209,Setup!$A$40:$B$48,2,FALSE())*VLOOKUP($F209,Setup!$A$52:$B$55,2,FALSE()),0.5)))</f>
        <v>0</v>
      </c>
      <c r="O209" s="167">
        <f>IF(IFERROR(INDEX(Overrides!$F$49:$L$288,MATCH($A209&amp;$G209,Overrides!$C$49:$C$288,0),7),"")&lt;&gt;"",IFERROR(INDEX(Overrides!$F$49:$L$288,MATCH($A209&amp;$G209,Overrides!$C$49:$C$288,0),7),""),IF(IFERROR(INDEX(Overrides!$D$6:$J$45,MATCH($F209&amp;$G209,Overrides!$C$6:$C$45,0),7),"")&lt;&gt;"",IFERROR(INDEX(Overrides!$D$6:$J$45,MATCH($F209&amp;$G209,Overrides!$C$6:$C$45,0),7),""),MROUND(VLOOKUP("P5",Setup!$A$30:$B$36,2,FALSE())*VLOOKUP($G209,Setup!$A$40:$B$48,2,FALSE())*VLOOKUP($F209,Setup!$A$52:$B$55,2,FALSE()),0.5)))</f>
        <v>0</v>
      </c>
      <c r="P209" s="167">
        <f>SUMIFS(Inventory!$F$2:$F$38,Inventory!$I$2:$I$38,"P1+",Inventory!$E$2:$E$38,"&lt;&gt;West")+IF(UPPER($H209)="YES",SUMIFS(Inventory!$F$2:$F$38,Inventory!$I$2:$I$38,"P1+",Inventory!$E$2:$E$38,"West"),0)</f>
        <v>17</v>
      </c>
      <c r="Q209" s="167">
        <f>SUMIFS(Inventory!$F$2:$F$38,Inventory!$I$2:$I$38,"P1",Inventory!$E$2:$E$38,"&lt;&gt;West")+IF(UPPER($H209)="YES",SUMIFS(Inventory!$F$2:$F$38,Inventory!$I$2:$I$38,"P1",Inventory!$E$2:$E$38,"West"),0)</f>
        <v>119</v>
      </c>
      <c r="R209" s="167">
        <f>SUMIFS(Inventory!$F$2:$F$38,Inventory!$I$2:$I$38,"P2+",Inventory!$E$2:$E$38,"&lt;&gt;West")+IF(UPPER($H209)="YES",SUMIFS(Inventory!$F$2:$F$38,Inventory!$I$2:$I$38,"P2+",Inventory!$E$2:$E$38,"West"),0)</f>
        <v>34</v>
      </c>
      <c r="S209" s="167">
        <f>SUMIFS(Inventory!$F$2:$F$38,Inventory!$I$2:$I$38,"P2",Inventory!$E$2:$E$38,"&lt;&gt;West")+IF(UPPER($H209)="YES",SUMIFS(Inventory!$F$2:$F$38,Inventory!$I$2:$I$38,"P2",Inventory!$E$2:$E$38,"West"),0)</f>
        <v>298</v>
      </c>
      <c r="T209" s="167">
        <f>SUMIFS(Inventory!$F$2:$F$38,Inventory!$I$2:$I$38,"P3",Inventory!$E$2:$E$38,"&lt;&gt;West")+IF(UPPER($H209)="YES",SUMIFS(Inventory!$F$2:$F$38,Inventory!$I$2:$I$38,"P3",Inventory!$E$2:$E$38,"West"),0)</f>
        <v>724</v>
      </c>
      <c r="U209" s="167">
        <f>SUMIFS(Inventory!$F$2:$F$38,Inventory!$I$2:$I$38,"P4",Inventory!$E$2:$E$38,"&lt;&gt;West")+IF(UPPER($H209)="YES",SUMIFS(Inventory!$F$2:$F$38,Inventory!$I$2:$I$38,"P4",Inventory!$E$2:$E$38,"West"),0)</f>
        <v>350</v>
      </c>
      <c r="V209" s="167">
        <f>SUMIFS(Inventory!$F$2:$F$38,Inventory!$I$2:$I$38,"P5",Inventory!$E$2:$E$38,"&lt;&gt;West")+IF(UPPER($H209)="YES",SUMIFS(Inventory!$F$2:$F$38,Inventory!$I$2:$I$38,"P5",Inventory!$E$2:$E$38,"West"),0)</f>
        <v>614</v>
      </c>
      <c r="W209" s="167">
        <f t="shared" si="260"/>
        <v>2156</v>
      </c>
      <c r="X209" s="241">
        <f>IF(IFERROR(INDEX(Overrides!$F$292:$L$531,MATCH($A209&amp;$G209,Overrides!$C$292:$C$531,0),1),"")&lt;&gt;"",IFERROR(INDEX(Overrides!$F$292:$L$531,MATCH($A209&amp;$G209,Overrides!$C$292:$C$531,0),1),""),ROUND(P209*Setup!B$76*VLOOKUP($F209,Setup!$A$52:$C$55,3,FALSE()),0))</f>
        <v>0</v>
      </c>
      <c r="Y209" s="241">
        <f>IF(IFERROR(INDEX(Overrides!$F$292:$L$531,MATCH($A209&amp;$G209,Overrides!$C$292:$C$531,0),2),"")&lt;&gt;"",IFERROR(INDEX(Overrides!$F$292:$L$531,MATCH($A209&amp;$G209,Overrides!$C$292:$C$531,0),2),""),ROUND(Q209*Setup!C$76*VLOOKUP($F209,Setup!$A$52:$C$55,3,FALSE()),0))</f>
        <v>0</v>
      </c>
      <c r="Z209" s="241">
        <f>IF(IFERROR(INDEX(Overrides!$F$292:$L$531,MATCH($A209&amp;$G209,Overrides!$C$292:$C$531,0),3),"")&lt;&gt;"",IFERROR(INDEX(Overrides!$F$292:$L$531,MATCH($A209&amp;$G209,Overrides!$C$292:$C$531,0),3),""),ROUND(R209*Setup!D$76*VLOOKUP($F209,Setup!$A$52:$C$55,3,FALSE()),0))</f>
        <v>0</v>
      </c>
      <c r="AA209" s="241">
        <f>IF(IFERROR(INDEX(Overrides!$F$292:$L$531,MATCH($A209&amp;$G209,Overrides!$C$292:$C$531,0),4),"")&lt;&gt;"",IFERROR(INDEX(Overrides!$F$292:$L$531,MATCH($A209&amp;$G209,Overrides!$C$292:$C$531,0),4),""),ROUND(S209*Setup!E$76*VLOOKUP($F209,Setup!$A$52:$C$55,3,FALSE()),0))</f>
        <v>0</v>
      </c>
      <c r="AB209" s="241">
        <f>IF(IFERROR(INDEX(Overrides!$F$292:$L$531,MATCH($A209&amp;$G209,Overrides!$C$292:$C$531,0),5),"")&lt;&gt;"",IFERROR(INDEX(Overrides!$F$292:$L$531,MATCH($A209&amp;$G209,Overrides!$C$292:$C$531,0),5),""),ROUND(T209*Setup!F$76*VLOOKUP($F209,Setup!$A$52:$C$55,3,FALSE()),0))</f>
        <v>0</v>
      </c>
      <c r="AC209" s="241">
        <f>IF(IFERROR(INDEX(Overrides!$F$292:$L$531,MATCH($A209&amp;$G209,Overrides!$C$292:$C$531,0),6),"")&lt;&gt;"",IFERROR(INDEX(Overrides!$F$292:$L$531,MATCH($A209&amp;$G209,Overrides!$C$292:$C$531,0),6),""),ROUND(U209*Setup!G$76*VLOOKUP($F209,Setup!$A$52:$C$55,3,FALSE()),0))</f>
        <v>0</v>
      </c>
      <c r="AD209" s="241">
        <f>IF(IFERROR(INDEX(Overrides!$F$292:$L$531,MATCH($A209&amp;$G209,Overrides!$C$292:$C$531,0),7),"")&lt;&gt;"",IFERROR(INDEX(Overrides!$F$292:$L$531,MATCH($A209&amp;$G209,Overrides!$C$292:$C$531,0),7),""),ROUND(V209*Setup!H$76*VLOOKUP($F209,Setup!$A$52:$C$55,3,FALSE()),0))</f>
        <v>0</v>
      </c>
      <c r="AE209" s="167">
        <f t="shared" si="247"/>
        <v>0</v>
      </c>
      <c r="AF209" s="167">
        <f t="shared" si="248"/>
        <v>17</v>
      </c>
      <c r="AG209" s="167">
        <f t="shared" si="249"/>
        <v>119</v>
      </c>
      <c r="AH209" s="167">
        <f t="shared" si="250"/>
        <v>34</v>
      </c>
      <c r="AI209" s="167">
        <f t="shared" si="251"/>
        <v>298</v>
      </c>
      <c r="AJ209" s="167">
        <f t="shared" si="252"/>
        <v>724</v>
      </c>
      <c r="AK209" s="167">
        <f t="shared" si="253"/>
        <v>350</v>
      </c>
      <c r="AL209" s="167">
        <f t="shared" si="254"/>
        <v>614</v>
      </c>
      <c r="AM209" s="167">
        <f t="shared" si="255"/>
        <v>1542</v>
      </c>
      <c r="AN209" s="167">
        <f t="shared" si="261"/>
        <v>0</v>
      </c>
      <c r="AO209" s="167">
        <f t="shared" si="262"/>
        <v>0</v>
      </c>
      <c r="AP209" s="167">
        <f t="shared" si="263"/>
        <v>0</v>
      </c>
      <c r="AQ209" s="167">
        <f t="shared" si="264"/>
        <v>0</v>
      </c>
      <c r="AR209" s="167">
        <f t="shared" si="265"/>
        <v>0</v>
      </c>
      <c r="AS209" s="167">
        <f t="shared" si="266"/>
        <v>0</v>
      </c>
      <c r="AT209" s="167">
        <f t="shared" si="267"/>
        <v>0</v>
      </c>
      <c r="AU209" s="167">
        <f t="shared" si="256"/>
        <v>0</v>
      </c>
      <c r="AV209" s="167" t="str">
        <f>Setup!I23</f>
        <v>No</v>
      </c>
      <c r="AW209" s="167" t="str">
        <f>Setup!J23</f>
        <v>No</v>
      </c>
    </row>
    <row r="210" spans="1:49" ht="14.4" x14ac:dyDescent="0.3">
      <c r="A210" s="167">
        <f>Setup!A23</f>
        <v>21</v>
      </c>
      <c r="B210" s="167" t="str">
        <f>Setup!B23</f>
        <v>-</v>
      </c>
      <c r="C210" s="167" t="str">
        <f>Setup!C23</f>
        <v>-</v>
      </c>
      <c r="D210" s="167" t="str">
        <f>Setup!D23</f>
        <v>-</v>
      </c>
      <c r="E210" s="167" t="str">
        <f>Setup!E23</f>
        <v>-</v>
      </c>
      <c r="F210" s="167" t="str">
        <f>Setup!F23</f>
        <v>B</v>
      </c>
      <c r="G210" s="167" t="s">
        <v>123</v>
      </c>
      <c r="H210" s="167" t="str">
        <f>Setup!H23</f>
        <v>No</v>
      </c>
      <c r="I210" s="167">
        <f>IF(IFERROR(INDEX(Overrides!$F$49:$L$288,MATCH($A210&amp;$G210,Overrides!$C$49:$C$288,0),1),"")&lt;&gt;"",IFERROR(INDEX(Overrides!$F$49:$L$288,MATCH($A210&amp;$G210,Overrides!$C$49:$C$288,0),1),""),IF(IFERROR(INDEX(Overrides!$D$6:$J$45,MATCH($F210&amp;$G210,Overrides!$C$6:$C$45,0),1),"")&lt;&gt;"",IFERROR(INDEX(Overrides!$D$6:$J$45,MATCH($F210&amp;$G210,Overrides!$C$6:$C$45,0),1),""),MROUND(VLOOKUP("P1+",Setup!$A$30:$B$36,2,FALSE())*VLOOKUP($G210,Setup!$A$40:$B$48,2,FALSE())*VLOOKUP($F210,Setup!$A$52:$B$55,2,FALSE()),0.5)))</f>
        <v>0</v>
      </c>
      <c r="J210" s="167">
        <f>IF(IFERROR(INDEX(Overrides!$F$49:$L$288,MATCH($A210&amp;$G210,Overrides!$C$49:$C$288,0),2),"")&lt;&gt;"",IFERROR(INDEX(Overrides!$F$49:$L$288,MATCH($A210&amp;$G210,Overrides!$C$49:$C$288,0),2),""),IF(IFERROR(INDEX(Overrides!$D$6:$J$45,MATCH($F210&amp;$G210,Overrides!$C$6:$C$45,0),2),"")&lt;&gt;"",IFERROR(INDEX(Overrides!$D$6:$J$45,MATCH($F210&amp;$G210,Overrides!$C$6:$C$45,0),2),""),MROUND(VLOOKUP("P1",Setup!$A$30:$B$36,2,FALSE())*VLOOKUP($G210,Setup!$A$40:$B$48,2,FALSE())*VLOOKUP($F210,Setup!$A$52:$B$55,2,FALSE()),0.5)))</f>
        <v>0</v>
      </c>
      <c r="K210" s="167">
        <f>IF(IFERROR(INDEX(Overrides!$F$49:$L$288,MATCH($A210&amp;$G210,Overrides!$C$49:$C$288,0),3),"")&lt;&gt;"",IFERROR(INDEX(Overrides!$F$49:$L$288,MATCH($A210&amp;$G210,Overrides!$C$49:$C$288,0),3),""),IF(IFERROR(INDEX(Overrides!$D$6:$J$45,MATCH($F210&amp;$G210,Overrides!$C$6:$C$45,0),3),"")&lt;&gt;"",IFERROR(INDEX(Overrides!$D$6:$J$45,MATCH($F210&amp;$G210,Overrides!$C$6:$C$45,0),3),""),MROUND(VLOOKUP("P2+",Setup!$A$30:$B$36,2,FALSE())*VLOOKUP($G210,Setup!$A$40:$B$48,2,FALSE())*VLOOKUP($F210,Setup!$A$52:$B$55,2,FALSE()),0.5)))</f>
        <v>0</v>
      </c>
      <c r="L210" s="167">
        <f>IF(IFERROR(INDEX(Overrides!$F$49:$L$288,MATCH($A210&amp;$G210,Overrides!$C$49:$C$288,0),4),"")&lt;&gt;"",IFERROR(INDEX(Overrides!$F$49:$L$288,MATCH($A210&amp;$G210,Overrides!$C$49:$C$288,0),4),""),IF(IFERROR(INDEX(Overrides!$D$6:$J$45,MATCH($F210&amp;$G210,Overrides!$C$6:$C$45,0),4),"")&lt;&gt;"",IFERROR(INDEX(Overrides!$D$6:$J$45,MATCH($F210&amp;$G210,Overrides!$C$6:$C$45,0),4),""),MROUND(VLOOKUP("P2",Setup!$A$30:$B$36,2,FALSE())*VLOOKUP($G210,Setup!$A$40:$B$48,2,FALSE())*VLOOKUP($F210,Setup!$A$52:$B$55,2,FALSE()),0.5)))</f>
        <v>0</v>
      </c>
      <c r="M210" s="167">
        <f>IF(IFERROR(INDEX(Overrides!$F$49:$L$288,MATCH($A210&amp;$G210,Overrides!$C$49:$C$288,0),5),"")&lt;&gt;"",IFERROR(INDEX(Overrides!$F$49:$L$288,MATCH($A210&amp;$G210,Overrides!$C$49:$C$288,0),5),""),IF(IFERROR(INDEX(Overrides!$D$6:$J$45,MATCH($F210&amp;$G210,Overrides!$C$6:$C$45,0),5),"")&lt;&gt;"",IFERROR(INDEX(Overrides!$D$6:$J$45,MATCH($F210&amp;$G210,Overrides!$C$6:$C$45,0),5),""),MROUND(VLOOKUP("P3",Setup!$A$30:$B$36,2,FALSE())*VLOOKUP($G210,Setup!$A$40:$B$48,2,FALSE())*VLOOKUP($F210,Setup!$A$52:$B$55,2,FALSE()),0.5)))</f>
        <v>0</v>
      </c>
      <c r="N210" s="167">
        <f>IF(IFERROR(INDEX(Overrides!$F$49:$L$288,MATCH($A210&amp;$G210,Overrides!$C$49:$C$288,0),6),"")&lt;&gt;"",IFERROR(INDEX(Overrides!$F$49:$L$288,MATCH($A210&amp;$G210,Overrides!$C$49:$C$288,0),6),""),IF(IFERROR(INDEX(Overrides!$D$6:$J$45,MATCH($F210&amp;$G210,Overrides!$C$6:$C$45,0),6),"")&lt;&gt;"",IFERROR(INDEX(Overrides!$D$6:$J$45,MATCH($F210&amp;$G210,Overrides!$C$6:$C$45,0),6),""),MROUND(VLOOKUP("P4",Setup!$A$30:$B$36,2,FALSE())*VLOOKUP($G210,Setup!$A$40:$B$48,2,FALSE())*VLOOKUP($F210,Setup!$A$52:$B$55,2,FALSE()),0.5)))</f>
        <v>0</v>
      </c>
      <c r="O210" s="167">
        <f>IF(IFERROR(INDEX(Overrides!$F$49:$L$288,MATCH($A210&amp;$G210,Overrides!$C$49:$C$288,0),7),"")&lt;&gt;"",IFERROR(INDEX(Overrides!$F$49:$L$288,MATCH($A210&amp;$G210,Overrides!$C$49:$C$288,0),7),""),IF(IFERROR(INDEX(Overrides!$D$6:$J$45,MATCH($F210&amp;$G210,Overrides!$C$6:$C$45,0),7),"")&lt;&gt;"",IFERROR(INDEX(Overrides!$D$6:$J$45,MATCH($F210&amp;$G210,Overrides!$C$6:$C$45,0),7),""),MROUND(VLOOKUP("P5",Setup!$A$30:$B$36,2,FALSE())*VLOOKUP($G210,Setup!$A$40:$B$48,2,FALSE())*VLOOKUP($F210,Setup!$A$52:$B$55,2,FALSE()),0.5)))</f>
        <v>0</v>
      </c>
      <c r="P210" s="167">
        <f>SUMIFS(Inventory!$F$2:$F$38,Inventory!$I$2:$I$38,"P1+",Inventory!$E$2:$E$38,"&lt;&gt;West")+IF(UPPER($H210)="YES",SUMIFS(Inventory!$F$2:$F$38,Inventory!$I$2:$I$38,"P1+",Inventory!$E$2:$E$38,"West"),0)</f>
        <v>17</v>
      </c>
      <c r="Q210" s="167">
        <f>SUMIFS(Inventory!$F$2:$F$38,Inventory!$I$2:$I$38,"P1",Inventory!$E$2:$E$38,"&lt;&gt;West")+IF(UPPER($H210)="YES",SUMIFS(Inventory!$F$2:$F$38,Inventory!$I$2:$I$38,"P1",Inventory!$E$2:$E$38,"West"),0)</f>
        <v>119</v>
      </c>
      <c r="R210" s="167">
        <f>SUMIFS(Inventory!$F$2:$F$38,Inventory!$I$2:$I$38,"P2+",Inventory!$E$2:$E$38,"&lt;&gt;West")+IF(UPPER($H210)="YES",SUMIFS(Inventory!$F$2:$F$38,Inventory!$I$2:$I$38,"P2+",Inventory!$E$2:$E$38,"West"),0)</f>
        <v>34</v>
      </c>
      <c r="S210" s="167">
        <f>SUMIFS(Inventory!$F$2:$F$38,Inventory!$I$2:$I$38,"P2",Inventory!$E$2:$E$38,"&lt;&gt;West")+IF(UPPER($H210)="YES",SUMIFS(Inventory!$F$2:$F$38,Inventory!$I$2:$I$38,"P2",Inventory!$E$2:$E$38,"West"),0)</f>
        <v>298</v>
      </c>
      <c r="T210" s="167">
        <f>SUMIFS(Inventory!$F$2:$F$38,Inventory!$I$2:$I$38,"P3",Inventory!$E$2:$E$38,"&lt;&gt;West")+IF(UPPER($H210)="YES",SUMIFS(Inventory!$F$2:$F$38,Inventory!$I$2:$I$38,"P3",Inventory!$E$2:$E$38,"West"),0)</f>
        <v>724</v>
      </c>
      <c r="U210" s="167">
        <f>SUMIFS(Inventory!$F$2:$F$38,Inventory!$I$2:$I$38,"P4",Inventory!$E$2:$E$38,"&lt;&gt;West")+IF(UPPER($H210)="YES",SUMIFS(Inventory!$F$2:$F$38,Inventory!$I$2:$I$38,"P4",Inventory!$E$2:$E$38,"West"),0)</f>
        <v>350</v>
      </c>
      <c r="V210" s="167">
        <f>SUMIFS(Inventory!$F$2:$F$38,Inventory!$I$2:$I$38,"P5",Inventory!$E$2:$E$38,"&lt;&gt;West")+IF(UPPER($H210)="YES",SUMIFS(Inventory!$F$2:$F$38,Inventory!$I$2:$I$38,"P5",Inventory!$E$2:$E$38,"West"),0)</f>
        <v>614</v>
      </c>
      <c r="W210" s="167">
        <f t="shared" si="260"/>
        <v>2156</v>
      </c>
      <c r="X210" s="241">
        <f>IF(IFERROR(INDEX(Overrides!$F$292:$L$531,MATCH($A210&amp;$G210,Overrides!$C$292:$C$531,0),1),"")&lt;&gt;"",IFERROR(INDEX(Overrides!$F$292:$L$531,MATCH($A210&amp;$G210,Overrides!$C$292:$C$531,0),1),""),ROUND(P210*Setup!B$77*VLOOKUP($F210,Setup!$A$52:$C$55,3,FALSE()),0))</f>
        <v>0</v>
      </c>
      <c r="Y210" s="241">
        <f>IF(IFERROR(INDEX(Overrides!$F$292:$L$531,MATCH($A210&amp;$G210,Overrides!$C$292:$C$531,0),2),"")&lt;&gt;"",IFERROR(INDEX(Overrides!$F$292:$L$531,MATCH($A210&amp;$G210,Overrides!$C$292:$C$531,0),2),""),ROUND(Q210*Setup!C$77*VLOOKUP($F210,Setup!$A$52:$C$55,3,FALSE()),0))</f>
        <v>0</v>
      </c>
      <c r="Z210" s="241">
        <f>IF(IFERROR(INDEX(Overrides!$F$292:$L$531,MATCH($A210&amp;$G210,Overrides!$C$292:$C$531,0),3),"")&lt;&gt;"",IFERROR(INDEX(Overrides!$F$292:$L$531,MATCH($A210&amp;$G210,Overrides!$C$292:$C$531,0),3),""),ROUND(R210*Setup!D$77*VLOOKUP($F210,Setup!$A$52:$C$55,3,FALSE()),0))</f>
        <v>0</v>
      </c>
      <c r="AA210" s="241">
        <f>IF(IFERROR(INDEX(Overrides!$F$292:$L$531,MATCH($A210&amp;$G210,Overrides!$C$292:$C$531,0),4),"")&lt;&gt;"",IFERROR(INDEX(Overrides!$F$292:$L$531,MATCH($A210&amp;$G210,Overrides!$C$292:$C$531,0),4),""),ROUND(S210*Setup!E$77*VLOOKUP($F210,Setup!$A$52:$C$55,3,FALSE()),0))</f>
        <v>0</v>
      </c>
      <c r="AB210" s="241">
        <f>IF(IFERROR(INDEX(Overrides!$F$292:$L$531,MATCH($A210&amp;$G210,Overrides!$C$292:$C$531,0),5),"")&lt;&gt;"",IFERROR(INDEX(Overrides!$F$292:$L$531,MATCH($A210&amp;$G210,Overrides!$C$292:$C$531,0),5),""),ROUND(T210*Setup!F$77*VLOOKUP($F210,Setup!$A$52:$C$55,3,FALSE()),0))</f>
        <v>0</v>
      </c>
      <c r="AC210" s="241">
        <f>IF(IFERROR(INDEX(Overrides!$F$292:$L$531,MATCH($A210&amp;$G210,Overrides!$C$292:$C$531,0),6),"")&lt;&gt;"",IFERROR(INDEX(Overrides!$F$292:$L$531,MATCH($A210&amp;$G210,Overrides!$C$292:$C$531,0),6),""),ROUND(U210*Setup!G$77*VLOOKUP($F210,Setup!$A$52:$C$55,3,FALSE()),0))</f>
        <v>0</v>
      </c>
      <c r="AD210" s="241">
        <f>IF(IFERROR(INDEX(Overrides!$F$292:$L$531,MATCH($A210&amp;$G210,Overrides!$C$292:$C$531,0),7),"")&lt;&gt;"",IFERROR(INDEX(Overrides!$F$292:$L$531,MATCH($A210&amp;$G210,Overrides!$C$292:$C$531,0),7),""),ROUND(V210*Setup!H$77*VLOOKUP($F210,Setup!$A$52:$C$55,3,FALSE()),0))</f>
        <v>0</v>
      </c>
      <c r="AE210" s="167">
        <f t="shared" si="247"/>
        <v>0</v>
      </c>
      <c r="AF210" s="167">
        <f t="shared" si="248"/>
        <v>17</v>
      </c>
      <c r="AG210" s="167">
        <f t="shared" si="249"/>
        <v>119</v>
      </c>
      <c r="AH210" s="167">
        <f t="shared" si="250"/>
        <v>34</v>
      </c>
      <c r="AI210" s="167">
        <f t="shared" si="251"/>
        <v>298</v>
      </c>
      <c r="AJ210" s="167">
        <f t="shared" si="252"/>
        <v>724</v>
      </c>
      <c r="AK210" s="167">
        <f t="shared" si="253"/>
        <v>350</v>
      </c>
      <c r="AL210" s="167">
        <f t="shared" si="254"/>
        <v>614</v>
      </c>
      <c r="AM210" s="167">
        <f t="shared" si="255"/>
        <v>1542</v>
      </c>
      <c r="AN210" s="167">
        <f t="shared" si="261"/>
        <v>0</v>
      </c>
      <c r="AO210" s="167">
        <f t="shared" si="262"/>
        <v>0</v>
      </c>
      <c r="AP210" s="167">
        <f t="shared" si="263"/>
        <v>0</v>
      </c>
      <c r="AQ210" s="167">
        <f t="shared" si="264"/>
        <v>0</v>
      </c>
      <c r="AR210" s="167">
        <f t="shared" si="265"/>
        <v>0</v>
      </c>
      <c r="AS210" s="167">
        <f t="shared" si="266"/>
        <v>0</v>
      </c>
      <c r="AT210" s="167">
        <f t="shared" si="267"/>
        <v>0</v>
      </c>
      <c r="AU210" s="167">
        <f t="shared" si="256"/>
        <v>0</v>
      </c>
      <c r="AV210" s="167" t="str">
        <f>Setup!I23</f>
        <v>No</v>
      </c>
      <c r="AW210" s="167" t="str">
        <f>Setup!J23</f>
        <v>No</v>
      </c>
    </row>
    <row r="211" spans="1:49" ht="14.4" x14ac:dyDescent="0.3">
      <c r="A211" s="167">
        <f>Setup!A23</f>
        <v>21</v>
      </c>
      <c r="B211" s="167" t="str">
        <f>Setup!B23</f>
        <v>-</v>
      </c>
      <c r="C211" s="167" t="str">
        <f>Setup!C23</f>
        <v>-</v>
      </c>
      <c r="D211" s="167" t="str">
        <f>Setup!D23</f>
        <v>-</v>
      </c>
      <c r="E211" s="167" t="str">
        <f>Setup!E23</f>
        <v>-</v>
      </c>
      <c r="F211" s="167" t="str">
        <f>Setup!F23</f>
        <v>B</v>
      </c>
      <c r="G211" s="167" t="s">
        <v>125</v>
      </c>
      <c r="H211" s="167" t="str">
        <f>Setup!H23</f>
        <v>No</v>
      </c>
      <c r="I211" s="167">
        <f>IF(IFERROR(INDEX(Overrides!$F$49:$L$288,MATCH($A211&amp;$G211,Overrides!$C$49:$C$288,0),1),"")&lt;&gt;"",IFERROR(INDEX(Overrides!$F$49:$L$288,MATCH($A211&amp;$G211,Overrides!$C$49:$C$288,0),1),""),IF(IFERROR(INDEX(Overrides!$D$6:$J$45,MATCH($F211&amp;$G211,Overrides!$C$6:$C$45,0),1),"")&lt;&gt;"",IFERROR(INDEX(Overrides!$D$6:$J$45,MATCH($F211&amp;$G211,Overrides!$C$6:$C$45,0),1),""),MROUND(VLOOKUP("P1+",Setup!$A$30:$B$36,2,FALSE())*VLOOKUP($G211,Setup!$A$40:$B$48,2,FALSE())*VLOOKUP($F211,Setup!$A$52:$B$55,2,FALSE()),0.5)))</f>
        <v>0</v>
      </c>
      <c r="J211" s="167">
        <f>IF(IFERROR(INDEX(Overrides!$F$49:$L$288,MATCH($A211&amp;$G211,Overrides!$C$49:$C$288,0),2),"")&lt;&gt;"",IFERROR(INDEX(Overrides!$F$49:$L$288,MATCH($A211&amp;$G211,Overrides!$C$49:$C$288,0),2),""),IF(IFERROR(INDEX(Overrides!$D$6:$J$45,MATCH($F211&amp;$G211,Overrides!$C$6:$C$45,0),2),"")&lt;&gt;"",IFERROR(INDEX(Overrides!$D$6:$J$45,MATCH($F211&amp;$G211,Overrides!$C$6:$C$45,0),2),""),MROUND(VLOOKUP("P1",Setup!$A$30:$B$36,2,FALSE())*VLOOKUP($G211,Setup!$A$40:$B$48,2,FALSE())*VLOOKUP($F211,Setup!$A$52:$B$55,2,FALSE()),0.5)))</f>
        <v>0</v>
      </c>
      <c r="K211" s="167">
        <f>IF(IFERROR(INDEX(Overrides!$F$49:$L$288,MATCH($A211&amp;$G211,Overrides!$C$49:$C$288,0),3),"")&lt;&gt;"",IFERROR(INDEX(Overrides!$F$49:$L$288,MATCH($A211&amp;$G211,Overrides!$C$49:$C$288,0),3),""),IF(IFERROR(INDEX(Overrides!$D$6:$J$45,MATCH($F211&amp;$G211,Overrides!$C$6:$C$45,0),3),"")&lt;&gt;"",IFERROR(INDEX(Overrides!$D$6:$J$45,MATCH($F211&amp;$G211,Overrides!$C$6:$C$45,0),3),""),MROUND(VLOOKUP("P2+",Setup!$A$30:$B$36,2,FALSE())*VLOOKUP($G211,Setup!$A$40:$B$48,2,FALSE())*VLOOKUP($F211,Setup!$A$52:$B$55,2,FALSE()),0.5)))</f>
        <v>0</v>
      </c>
      <c r="L211" s="167">
        <f>IF(IFERROR(INDEX(Overrides!$F$49:$L$288,MATCH($A211&amp;$G211,Overrides!$C$49:$C$288,0),4),"")&lt;&gt;"",IFERROR(INDEX(Overrides!$F$49:$L$288,MATCH($A211&amp;$G211,Overrides!$C$49:$C$288,0),4),""),IF(IFERROR(INDEX(Overrides!$D$6:$J$45,MATCH($F211&amp;$G211,Overrides!$C$6:$C$45,0),4),"")&lt;&gt;"",IFERROR(INDEX(Overrides!$D$6:$J$45,MATCH($F211&amp;$G211,Overrides!$C$6:$C$45,0),4),""),MROUND(VLOOKUP("P2",Setup!$A$30:$B$36,2,FALSE())*VLOOKUP($G211,Setup!$A$40:$B$48,2,FALSE())*VLOOKUP($F211,Setup!$A$52:$B$55,2,FALSE()),0.5)))</f>
        <v>0</v>
      </c>
      <c r="M211" s="167">
        <f>IF(IFERROR(INDEX(Overrides!$F$49:$L$288,MATCH($A211&amp;$G211,Overrides!$C$49:$C$288,0),5),"")&lt;&gt;"",IFERROR(INDEX(Overrides!$F$49:$L$288,MATCH($A211&amp;$G211,Overrides!$C$49:$C$288,0),5),""),IF(IFERROR(INDEX(Overrides!$D$6:$J$45,MATCH($F211&amp;$G211,Overrides!$C$6:$C$45,0),5),"")&lt;&gt;"",IFERROR(INDEX(Overrides!$D$6:$J$45,MATCH($F211&amp;$G211,Overrides!$C$6:$C$45,0),5),""),MROUND(VLOOKUP("P3",Setup!$A$30:$B$36,2,FALSE())*VLOOKUP($G211,Setup!$A$40:$B$48,2,FALSE())*VLOOKUP($F211,Setup!$A$52:$B$55,2,FALSE()),0.5)))</f>
        <v>0</v>
      </c>
      <c r="N211" s="167">
        <f>IF(IFERROR(INDEX(Overrides!$F$49:$L$288,MATCH($A211&amp;$G211,Overrides!$C$49:$C$288,0),6),"")&lt;&gt;"",IFERROR(INDEX(Overrides!$F$49:$L$288,MATCH($A211&amp;$G211,Overrides!$C$49:$C$288,0),6),""),IF(IFERROR(INDEX(Overrides!$D$6:$J$45,MATCH($F211&amp;$G211,Overrides!$C$6:$C$45,0),6),"")&lt;&gt;"",IFERROR(INDEX(Overrides!$D$6:$J$45,MATCH($F211&amp;$G211,Overrides!$C$6:$C$45,0),6),""),MROUND(VLOOKUP("P4",Setup!$A$30:$B$36,2,FALSE())*VLOOKUP($G211,Setup!$A$40:$B$48,2,FALSE())*VLOOKUP($F211,Setup!$A$52:$B$55,2,FALSE()),0.5)))</f>
        <v>0</v>
      </c>
      <c r="O211" s="167">
        <f>IF(IFERROR(INDEX(Overrides!$F$49:$L$288,MATCH($A211&amp;$G211,Overrides!$C$49:$C$288,0),7),"")&lt;&gt;"",IFERROR(INDEX(Overrides!$F$49:$L$288,MATCH($A211&amp;$G211,Overrides!$C$49:$C$288,0),7),""),IF(IFERROR(INDEX(Overrides!$D$6:$J$45,MATCH($F211&amp;$G211,Overrides!$C$6:$C$45,0),7),"")&lt;&gt;"",IFERROR(INDEX(Overrides!$D$6:$J$45,MATCH($F211&amp;$G211,Overrides!$C$6:$C$45,0),7),""),MROUND(VLOOKUP("P5",Setup!$A$30:$B$36,2,FALSE())*VLOOKUP($G211,Setup!$A$40:$B$48,2,FALSE())*VLOOKUP($F211,Setup!$A$52:$B$55,2,FALSE()),0.5)))</f>
        <v>0</v>
      </c>
      <c r="P211" s="167">
        <f>SUMIFS(Inventory!$F$2:$F$38,Inventory!$I$2:$I$38,"P1+",Inventory!$E$2:$E$38,"&lt;&gt;West")+IF(UPPER($H211)="YES",SUMIFS(Inventory!$F$2:$F$38,Inventory!$I$2:$I$38,"P1+",Inventory!$E$2:$E$38,"West"),0)</f>
        <v>17</v>
      </c>
      <c r="Q211" s="167">
        <f>SUMIFS(Inventory!$F$2:$F$38,Inventory!$I$2:$I$38,"P1",Inventory!$E$2:$E$38,"&lt;&gt;West")+IF(UPPER($H211)="YES",SUMIFS(Inventory!$F$2:$F$38,Inventory!$I$2:$I$38,"P1",Inventory!$E$2:$E$38,"West"),0)</f>
        <v>119</v>
      </c>
      <c r="R211" s="167">
        <f>SUMIFS(Inventory!$F$2:$F$38,Inventory!$I$2:$I$38,"P2+",Inventory!$E$2:$E$38,"&lt;&gt;West")+IF(UPPER($H211)="YES",SUMIFS(Inventory!$F$2:$F$38,Inventory!$I$2:$I$38,"P2+",Inventory!$E$2:$E$38,"West"),0)</f>
        <v>34</v>
      </c>
      <c r="S211" s="167">
        <f>SUMIFS(Inventory!$F$2:$F$38,Inventory!$I$2:$I$38,"P2",Inventory!$E$2:$E$38,"&lt;&gt;West")+IF(UPPER($H211)="YES",SUMIFS(Inventory!$F$2:$F$38,Inventory!$I$2:$I$38,"P2",Inventory!$E$2:$E$38,"West"),0)</f>
        <v>298</v>
      </c>
      <c r="T211" s="167">
        <f>SUMIFS(Inventory!$F$2:$F$38,Inventory!$I$2:$I$38,"P3",Inventory!$E$2:$E$38,"&lt;&gt;West")+IF(UPPER($H211)="YES",SUMIFS(Inventory!$F$2:$F$38,Inventory!$I$2:$I$38,"P3",Inventory!$E$2:$E$38,"West"),0)</f>
        <v>724</v>
      </c>
      <c r="U211" s="167">
        <f>SUMIFS(Inventory!$F$2:$F$38,Inventory!$I$2:$I$38,"P4",Inventory!$E$2:$E$38,"&lt;&gt;West")+IF(UPPER($H211)="YES",SUMIFS(Inventory!$F$2:$F$38,Inventory!$I$2:$I$38,"P4",Inventory!$E$2:$E$38,"West"),0)</f>
        <v>350</v>
      </c>
      <c r="V211" s="167">
        <f>SUMIFS(Inventory!$F$2:$F$38,Inventory!$I$2:$I$38,"P5",Inventory!$E$2:$E$38,"&lt;&gt;West")+IF(UPPER($H211)="YES",SUMIFS(Inventory!$F$2:$F$38,Inventory!$I$2:$I$38,"P5",Inventory!$E$2:$E$38,"West"),0)</f>
        <v>614</v>
      </c>
      <c r="W211" s="167">
        <f t="shared" si="260"/>
        <v>2156</v>
      </c>
      <c r="X211" s="241">
        <f>IF(IFERROR(INDEX(Overrides!$F$292:$L$531,MATCH($A211&amp;$G211,Overrides!$C$292:$C$531,0),1),"")&lt;&gt;"",IFERROR(INDEX(Overrides!$F$292:$L$531,MATCH($A211&amp;$G211,Overrides!$C$292:$C$531,0),1),""),ROUND(P211*Setup!B$78*VLOOKUP($F211,Setup!$A$52:$C$55,3,FALSE()),0))</f>
        <v>0</v>
      </c>
      <c r="Y211" s="241">
        <f>IF(IFERROR(INDEX(Overrides!$F$292:$L$531,MATCH($A211&amp;$G211,Overrides!$C$292:$C$531,0),2),"")&lt;&gt;"",IFERROR(INDEX(Overrides!$F$292:$L$531,MATCH($A211&amp;$G211,Overrides!$C$292:$C$531,0),2),""),ROUND(Q211*Setup!C$78*VLOOKUP($F211,Setup!$A$52:$C$55,3,FALSE()),0))</f>
        <v>0</v>
      </c>
      <c r="Z211" s="241">
        <f>IF(IFERROR(INDEX(Overrides!$F$292:$L$531,MATCH($A211&amp;$G211,Overrides!$C$292:$C$531,0),3),"")&lt;&gt;"",IFERROR(INDEX(Overrides!$F$292:$L$531,MATCH($A211&amp;$G211,Overrides!$C$292:$C$531,0),3),""),ROUND(R211*Setup!D$78*VLOOKUP($F211,Setup!$A$52:$C$55,3,FALSE()),0))</f>
        <v>0</v>
      </c>
      <c r="AA211" s="241">
        <f>IF(IFERROR(INDEX(Overrides!$F$292:$L$531,MATCH($A211&amp;$G211,Overrides!$C$292:$C$531,0),4),"")&lt;&gt;"",IFERROR(INDEX(Overrides!$F$292:$L$531,MATCH($A211&amp;$G211,Overrides!$C$292:$C$531,0),4),""),ROUND(S211*Setup!E$78*VLOOKUP($F211,Setup!$A$52:$C$55,3,FALSE()),0))</f>
        <v>0</v>
      </c>
      <c r="AB211" s="241">
        <f>IF(IFERROR(INDEX(Overrides!$F$292:$L$531,MATCH($A211&amp;$G211,Overrides!$C$292:$C$531,0),5),"")&lt;&gt;"",IFERROR(INDEX(Overrides!$F$292:$L$531,MATCH($A211&amp;$G211,Overrides!$C$292:$C$531,0),5),""),ROUND(T211*Setup!F$78*VLOOKUP($F211,Setup!$A$52:$C$55,3,FALSE()),0))</f>
        <v>0</v>
      </c>
      <c r="AC211" s="241">
        <f>IF(IFERROR(INDEX(Overrides!$F$292:$L$531,MATCH($A211&amp;$G211,Overrides!$C$292:$C$531,0),6),"")&lt;&gt;"",IFERROR(INDEX(Overrides!$F$292:$L$531,MATCH($A211&amp;$G211,Overrides!$C$292:$C$531,0),6),""),ROUND(U211*Setup!G$78*VLOOKUP($F211,Setup!$A$52:$C$55,3,FALSE()),0))</f>
        <v>0</v>
      </c>
      <c r="AD211" s="241">
        <f>IF(IFERROR(INDEX(Overrides!$F$292:$L$531,MATCH($A211&amp;$G211,Overrides!$C$292:$C$531,0),7),"")&lt;&gt;"",IFERROR(INDEX(Overrides!$F$292:$L$531,MATCH($A211&amp;$G211,Overrides!$C$292:$C$531,0),7),""),ROUND(V211*Setup!H$78*VLOOKUP($F211,Setup!$A$52:$C$55,3,FALSE()),0))</f>
        <v>0</v>
      </c>
      <c r="AE211" s="167">
        <f t="shared" si="247"/>
        <v>0</v>
      </c>
      <c r="AF211" s="167">
        <f t="shared" si="248"/>
        <v>17</v>
      </c>
      <c r="AG211" s="167">
        <f t="shared" si="249"/>
        <v>119</v>
      </c>
      <c r="AH211" s="167">
        <f t="shared" si="250"/>
        <v>34</v>
      </c>
      <c r="AI211" s="167">
        <f t="shared" si="251"/>
        <v>298</v>
      </c>
      <c r="AJ211" s="167">
        <f t="shared" si="252"/>
        <v>724</v>
      </c>
      <c r="AK211" s="167">
        <f t="shared" si="253"/>
        <v>350</v>
      </c>
      <c r="AL211" s="167">
        <f t="shared" si="254"/>
        <v>614</v>
      </c>
      <c r="AM211" s="167">
        <f t="shared" si="255"/>
        <v>1542</v>
      </c>
      <c r="AN211" s="167">
        <f t="shared" si="261"/>
        <v>0</v>
      </c>
      <c r="AO211" s="167">
        <f t="shared" si="262"/>
        <v>0</v>
      </c>
      <c r="AP211" s="167">
        <f t="shared" si="263"/>
        <v>0</v>
      </c>
      <c r="AQ211" s="167">
        <f t="shared" si="264"/>
        <v>0</v>
      </c>
      <c r="AR211" s="167">
        <f t="shared" si="265"/>
        <v>0</v>
      </c>
      <c r="AS211" s="167">
        <f t="shared" si="266"/>
        <v>0</v>
      </c>
      <c r="AT211" s="167">
        <f t="shared" si="267"/>
        <v>0</v>
      </c>
      <c r="AU211" s="167">
        <f t="shared" si="256"/>
        <v>0</v>
      </c>
      <c r="AV211" s="167" t="str">
        <f>Setup!I23</f>
        <v>No</v>
      </c>
      <c r="AW211" s="167" t="str">
        <f>Setup!J23</f>
        <v>No</v>
      </c>
    </row>
    <row r="212" spans="1:49" ht="14.4" x14ac:dyDescent="0.3">
      <c r="A212" s="167">
        <f>Setup!A23</f>
        <v>21</v>
      </c>
      <c r="B212" s="167" t="str">
        <f>Setup!B23</f>
        <v>-</v>
      </c>
      <c r="C212" s="167" t="str">
        <f>Setup!C23</f>
        <v>-</v>
      </c>
      <c r="D212" s="167" t="str">
        <f>Setup!D23</f>
        <v>-</v>
      </c>
      <c r="E212" s="167" t="str">
        <f>Setup!E23</f>
        <v>-</v>
      </c>
      <c r="F212" s="167" t="str">
        <f>Setup!F23</f>
        <v>B</v>
      </c>
      <c r="G212" s="167" t="s">
        <v>151</v>
      </c>
      <c r="H212" s="167" t="str">
        <f>Setup!H23</f>
        <v>No</v>
      </c>
      <c r="I212" s="167" t="s">
        <v>39</v>
      </c>
      <c r="J212" s="167" t="s">
        <v>39</v>
      </c>
      <c r="K212" s="167" t="s">
        <v>39</v>
      </c>
      <c r="L212" s="167" t="s">
        <v>39</v>
      </c>
      <c r="M212" s="167" t="s">
        <v>39</v>
      </c>
      <c r="N212" s="167" t="s">
        <v>39</v>
      </c>
      <c r="O212" s="167" t="s">
        <v>39</v>
      </c>
      <c r="P212" s="167">
        <f t="shared" ref="P212:W212" si="268">P203</f>
        <v>17</v>
      </c>
      <c r="Q212" s="167">
        <f t="shared" si="268"/>
        <v>119</v>
      </c>
      <c r="R212" s="167">
        <f t="shared" si="268"/>
        <v>34</v>
      </c>
      <c r="S212" s="167">
        <f t="shared" si="268"/>
        <v>298</v>
      </c>
      <c r="T212" s="167">
        <f t="shared" si="268"/>
        <v>724</v>
      </c>
      <c r="U212" s="167">
        <f t="shared" si="268"/>
        <v>350</v>
      </c>
      <c r="V212" s="167">
        <f t="shared" si="268"/>
        <v>614</v>
      </c>
      <c r="W212" s="167">
        <f t="shared" si="268"/>
        <v>2156</v>
      </c>
      <c r="X212" s="167">
        <f t="shared" ref="X212:AD212" si="269">SUM(X203:X211)</f>
        <v>0</v>
      </c>
      <c r="Y212" s="167">
        <f t="shared" si="269"/>
        <v>0</v>
      </c>
      <c r="Z212" s="167">
        <f t="shared" si="269"/>
        <v>0</v>
      </c>
      <c r="AA212" s="167">
        <f t="shared" si="269"/>
        <v>0</v>
      </c>
      <c r="AB212" s="167">
        <f t="shared" si="269"/>
        <v>0</v>
      </c>
      <c r="AC212" s="167">
        <f t="shared" si="269"/>
        <v>0</v>
      </c>
      <c r="AD212" s="167">
        <f t="shared" si="269"/>
        <v>0</v>
      </c>
      <c r="AE212" s="167">
        <f t="shared" si="247"/>
        <v>0</v>
      </c>
      <c r="AF212" s="167">
        <f t="shared" si="248"/>
        <v>17</v>
      </c>
      <c r="AG212" s="167">
        <f t="shared" si="249"/>
        <v>119</v>
      </c>
      <c r="AH212" s="167">
        <f t="shared" si="250"/>
        <v>34</v>
      </c>
      <c r="AI212" s="167">
        <f t="shared" si="251"/>
        <v>298</v>
      </c>
      <c r="AJ212" s="167">
        <f t="shared" si="252"/>
        <v>724</v>
      </c>
      <c r="AK212" s="167">
        <f t="shared" si="253"/>
        <v>350</v>
      </c>
      <c r="AL212" s="167">
        <f t="shared" si="254"/>
        <v>614</v>
      </c>
      <c r="AM212" s="167">
        <f t="shared" si="255"/>
        <v>1542</v>
      </c>
      <c r="AN212" s="167">
        <f t="shared" ref="AN212:AT212" si="270">SUM(AN203:AN211)</f>
        <v>0</v>
      </c>
      <c r="AO212" s="167">
        <f t="shared" si="270"/>
        <v>0</v>
      </c>
      <c r="AP212" s="167">
        <f t="shared" si="270"/>
        <v>0</v>
      </c>
      <c r="AQ212" s="167">
        <f t="shared" si="270"/>
        <v>0</v>
      </c>
      <c r="AR212" s="167">
        <f t="shared" si="270"/>
        <v>0</v>
      </c>
      <c r="AS212" s="167">
        <f t="shared" si="270"/>
        <v>0</v>
      </c>
      <c r="AT212" s="167">
        <f t="shared" si="270"/>
        <v>0</v>
      </c>
      <c r="AU212" s="167">
        <f t="shared" si="256"/>
        <v>0</v>
      </c>
      <c r="AV212" s="167" t="str">
        <f>Setup!I23</f>
        <v>No</v>
      </c>
      <c r="AW212" s="167" t="str">
        <f>Setup!J23</f>
        <v>No</v>
      </c>
    </row>
    <row r="213" spans="1:49" ht="14.4" x14ac:dyDescent="0.3">
      <c r="A213" s="167">
        <f>Setup!A24</f>
        <v>22</v>
      </c>
      <c r="B213" s="167" t="str">
        <f>Setup!B24</f>
        <v>-</v>
      </c>
      <c r="C213" s="167" t="str">
        <f>Setup!C24</f>
        <v>-</v>
      </c>
      <c r="D213" s="167" t="str">
        <f>Setup!D24</f>
        <v>-</v>
      </c>
      <c r="E213" s="167" t="str">
        <f>Setup!E24</f>
        <v>-</v>
      </c>
      <c r="F213" s="167" t="str">
        <f>Setup!F24</f>
        <v>B</v>
      </c>
      <c r="G213" s="167" t="s">
        <v>110</v>
      </c>
      <c r="H213" s="167" t="str">
        <f>Setup!H24</f>
        <v>No</v>
      </c>
      <c r="I213" s="167">
        <f>IF(IFERROR(INDEX(Overrides!$F$49:$L$288,MATCH($A213&amp;$G213,Overrides!$C$49:$C$288,0),1),"")&lt;&gt;"",IFERROR(INDEX(Overrides!$F$49:$L$288,MATCH($A213&amp;$G213,Overrides!$C$49:$C$288,0),1),""),IF(IFERROR(INDEX(Overrides!$D$6:$J$45,MATCH($F213&amp;$G213,Overrides!$C$6:$C$45,0),1),"")&lt;&gt;"",IFERROR(INDEX(Overrides!$D$6:$J$45,MATCH($F213&amp;$G213,Overrides!$C$6:$C$45,0),1),""),MROUND(VLOOKUP("P1+",Setup!$A$30:$B$36,2,FALSE())*VLOOKUP($G213,Setup!$A$40:$B$48,2,FALSE()),0.5)))</f>
        <v>65</v>
      </c>
      <c r="J213" s="167">
        <f>IF(IFERROR(INDEX(Overrides!$F$49:$L$288,MATCH($A213&amp;$G213,Overrides!$C$49:$C$288,0),2),"")&lt;&gt;"",IFERROR(INDEX(Overrides!$F$49:$L$288,MATCH($A213&amp;$G213,Overrides!$C$49:$C$288,0),2),""),IF(IFERROR(INDEX(Overrides!$D$6:$J$45,MATCH($F213&amp;$G213,Overrides!$C$6:$C$45,0),2),"")&lt;&gt;"",IFERROR(INDEX(Overrides!$D$6:$J$45,MATCH($F213&amp;$G213,Overrides!$C$6:$C$45,0),2),""),MROUND(VLOOKUP("P1",Setup!$A$30:$B$36,2,FALSE())*VLOOKUP($G213,Setup!$A$40:$B$48,2,FALSE()),0.5)))</f>
        <v>55</v>
      </c>
      <c r="K213" s="167">
        <f>IF(IFERROR(INDEX(Overrides!$F$49:$L$288,MATCH($A213&amp;$G213,Overrides!$C$49:$C$288,0),3),"")&lt;&gt;"",IFERROR(INDEX(Overrides!$F$49:$L$288,MATCH($A213&amp;$G213,Overrides!$C$49:$C$288,0),3),""),IF(IFERROR(INDEX(Overrides!$D$6:$J$45,MATCH($F213&amp;$G213,Overrides!$C$6:$C$45,0),3),"")&lt;&gt;"",IFERROR(INDEX(Overrides!$D$6:$J$45,MATCH($F213&amp;$G213,Overrides!$C$6:$C$45,0),3),""),MROUND(VLOOKUP("P2+",Setup!$A$30:$B$36,2,FALSE())*VLOOKUP($G213,Setup!$A$40:$B$48,2,FALSE()),0.5)))</f>
        <v>49</v>
      </c>
      <c r="L213" s="167">
        <f>IF(IFERROR(INDEX(Overrides!$F$49:$L$288,MATCH($A213&amp;$G213,Overrides!$C$49:$C$288,0),4),"")&lt;&gt;"",IFERROR(INDEX(Overrides!$F$49:$L$288,MATCH($A213&amp;$G213,Overrides!$C$49:$C$288,0),4),""),IF(IFERROR(INDEX(Overrides!$D$6:$J$45,MATCH($F213&amp;$G213,Overrides!$C$6:$C$45,0),4),"")&lt;&gt;"",IFERROR(INDEX(Overrides!$D$6:$J$45,MATCH($F213&amp;$G213,Overrides!$C$6:$C$45,0),4),""),MROUND(VLOOKUP("P2",Setup!$A$30:$B$36,2,FALSE())*VLOOKUP($G213,Setup!$A$40:$B$48,2,FALSE()),0.5)))</f>
        <v>39</v>
      </c>
      <c r="M213" s="167">
        <f>IF(IFERROR(INDEX(Overrides!$F$49:$L$288,MATCH($A213&amp;$G213,Overrides!$C$49:$C$288,0),5),"")&lt;&gt;"",IFERROR(INDEX(Overrides!$F$49:$L$288,MATCH($A213&amp;$G213,Overrides!$C$49:$C$288,0),5),""),IF(IFERROR(INDEX(Overrides!$D$6:$J$45,MATCH($F213&amp;$G213,Overrides!$C$6:$C$45,0),5),"")&lt;&gt;"",IFERROR(INDEX(Overrides!$D$6:$J$45,MATCH($F213&amp;$G213,Overrides!$C$6:$C$45,0),5),""),MROUND(VLOOKUP("P3",Setup!$A$30:$B$36,2,FALSE())*VLOOKUP($G213,Setup!$A$40:$B$48,2,FALSE()),0.5)))</f>
        <v>23</v>
      </c>
      <c r="N213" s="167">
        <f>IF(IFERROR(INDEX(Overrides!$F$49:$L$288,MATCH($A213&amp;$G213,Overrides!$C$49:$C$288,0),6),"")&lt;&gt;"",IFERROR(INDEX(Overrides!$F$49:$L$288,MATCH($A213&amp;$G213,Overrides!$C$49:$C$288,0),6),""),IF(IFERROR(INDEX(Overrides!$D$6:$J$45,MATCH($F213&amp;$G213,Overrides!$C$6:$C$45,0),6),"")&lt;&gt;"",IFERROR(INDEX(Overrides!$D$6:$J$45,MATCH($F213&amp;$G213,Overrides!$C$6:$C$45,0),6),""),MROUND(VLOOKUP("P4",Setup!$A$30:$B$36,2,FALSE())*VLOOKUP($G213,Setup!$A$40:$B$48,2,FALSE()),0.5)))</f>
        <v>15</v>
      </c>
      <c r="O213" s="167">
        <f>IF(IFERROR(INDEX(Overrides!$F$49:$L$288,MATCH($A213&amp;$G213,Overrides!$C$49:$C$288,0),7),"")&lt;&gt;"",IFERROR(INDEX(Overrides!$F$49:$L$288,MATCH($A213&amp;$G213,Overrides!$C$49:$C$288,0),7),""),IF(IFERROR(INDEX(Overrides!$D$6:$J$45,MATCH($F213&amp;$G213,Overrides!$C$6:$C$45,0),7),"")&lt;&gt;"",IFERROR(INDEX(Overrides!$D$6:$J$45,MATCH($F213&amp;$G213,Overrides!$C$6:$C$45,0),7),""),MROUND(VLOOKUP("P5",Setup!$A$30:$B$36,2,FALSE())*VLOOKUP($G213,Setup!$A$40:$B$48,2,FALSE()),0.5)))</f>
        <v>12</v>
      </c>
      <c r="P213" s="167">
        <f>SUMIFS(Inventory!$F$2:$F$38,Inventory!$I$2:$I$38,"P1+",Inventory!$E$2:$E$38,"&lt;&gt;West")+IF(UPPER($H213)="YES",SUMIFS(Inventory!$F$2:$F$38,Inventory!$I$2:$I$38,"P1+",Inventory!$E$2:$E$38,"West"),0)</f>
        <v>17</v>
      </c>
      <c r="Q213" s="167">
        <f>SUMIFS(Inventory!$F$2:$F$38,Inventory!$I$2:$I$38,"P1",Inventory!$E$2:$E$38,"&lt;&gt;West")+IF(UPPER($H213)="YES",SUMIFS(Inventory!$F$2:$F$38,Inventory!$I$2:$I$38,"P1",Inventory!$E$2:$E$38,"West"),0)</f>
        <v>119</v>
      </c>
      <c r="R213" s="167">
        <f>SUMIFS(Inventory!$F$2:$F$38,Inventory!$I$2:$I$38,"P2+",Inventory!$E$2:$E$38,"&lt;&gt;West")+IF(UPPER($H213)="YES",SUMIFS(Inventory!$F$2:$F$38,Inventory!$I$2:$I$38,"P2+",Inventory!$E$2:$E$38,"West"),0)</f>
        <v>34</v>
      </c>
      <c r="S213" s="167">
        <f>SUMIFS(Inventory!$F$2:$F$38,Inventory!$I$2:$I$38,"P2",Inventory!$E$2:$E$38,"&lt;&gt;West")+IF(UPPER($H213)="YES",SUMIFS(Inventory!$F$2:$F$38,Inventory!$I$2:$I$38,"P2",Inventory!$E$2:$E$38,"West"),0)</f>
        <v>298</v>
      </c>
      <c r="T213" s="167">
        <f>SUMIFS(Inventory!$F$2:$F$38,Inventory!$I$2:$I$38,"P3",Inventory!$E$2:$E$38,"&lt;&gt;West")+IF(UPPER($H213)="YES",SUMIFS(Inventory!$F$2:$F$38,Inventory!$I$2:$I$38,"P3",Inventory!$E$2:$E$38,"West"),0)</f>
        <v>724</v>
      </c>
      <c r="U213" s="167">
        <f>SUMIFS(Inventory!$F$2:$F$38,Inventory!$I$2:$I$38,"P4",Inventory!$E$2:$E$38,"&lt;&gt;West")+IF(UPPER($H213)="YES",SUMIFS(Inventory!$F$2:$F$38,Inventory!$I$2:$I$38,"P4",Inventory!$E$2:$E$38,"West"),0)</f>
        <v>350</v>
      </c>
      <c r="V213" s="167">
        <f>SUMIFS(Inventory!$F$2:$F$38,Inventory!$I$2:$I$38,"P5",Inventory!$E$2:$E$38,"&lt;&gt;West")+IF(UPPER($H213)="YES",SUMIFS(Inventory!$F$2:$F$38,Inventory!$I$2:$I$38,"P5",Inventory!$E$2:$E$38,"West"),0)</f>
        <v>614</v>
      </c>
      <c r="W213" s="167">
        <f t="shared" ref="W213:W221" si="271">SUM(P213:V213)</f>
        <v>2156</v>
      </c>
      <c r="X213" s="241">
        <f>IF(IFERROR(INDEX(Overrides!$F$292:$L$531,MATCH($A213&amp;$G213,Overrides!$C$292:$C$531,0),1),"")&lt;&gt;"",IFERROR(INDEX(Overrides!$F$292:$L$531,MATCH($A213&amp;$G213,Overrides!$C$292:$C$531,0),1),""),ROUND(P213*Setup!B$70,0))</f>
        <v>0</v>
      </c>
      <c r="Y213" s="241">
        <f>IF(IFERROR(INDEX(Overrides!$F$292:$L$531,MATCH($A213&amp;$G213,Overrides!$C$292:$C$531,0),2),"")&lt;&gt;"",IFERROR(INDEX(Overrides!$F$292:$L$531,MATCH($A213&amp;$G213,Overrides!$C$292:$C$531,0),2),""),ROUND(Q213*Setup!C$70,0))</f>
        <v>0</v>
      </c>
      <c r="Z213" s="241">
        <f>IF(IFERROR(INDEX(Overrides!$F$292:$L$531,MATCH($A213&amp;$G213,Overrides!$C$292:$C$531,0),3),"")&lt;&gt;"",IFERROR(INDEX(Overrides!$F$292:$L$531,MATCH($A213&amp;$G213,Overrides!$C$292:$C$531,0),3),""),ROUND(R213*Setup!D$70,0))</f>
        <v>0</v>
      </c>
      <c r="AA213" s="241">
        <f>IF(IFERROR(INDEX(Overrides!$F$292:$L$531,MATCH($A213&amp;$G213,Overrides!$C$292:$C$531,0),4),"")&lt;&gt;"",IFERROR(INDEX(Overrides!$F$292:$L$531,MATCH($A213&amp;$G213,Overrides!$C$292:$C$531,0),4),""),ROUND(S213*Setup!E$70,0))</f>
        <v>0</v>
      </c>
      <c r="AB213" s="241">
        <f>IF(IFERROR(INDEX(Overrides!$F$292:$L$531,MATCH($A213&amp;$G213,Overrides!$C$292:$C$531,0),5),"")&lt;&gt;"",IFERROR(INDEX(Overrides!$F$292:$L$531,MATCH($A213&amp;$G213,Overrides!$C$292:$C$531,0),5),""),ROUND(T213*Setup!F$70,0))</f>
        <v>0</v>
      </c>
      <c r="AC213" s="241">
        <f>IF(IFERROR(INDEX(Overrides!$F$292:$L$531,MATCH($A213&amp;$G213,Overrides!$C$292:$C$531,0),6),"")&lt;&gt;"",IFERROR(INDEX(Overrides!$F$292:$L$531,MATCH($A213&amp;$G213,Overrides!$C$292:$C$531,0),6),""),ROUND(U213*Setup!G$70,0))</f>
        <v>0</v>
      </c>
      <c r="AD213" s="241">
        <f>IF(IFERROR(INDEX(Overrides!$F$292:$L$531,MATCH($A213&amp;$G213,Overrides!$C$292:$C$531,0),7),"")&lt;&gt;"",IFERROR(INDEX(Overrides!$F$292:$L$531,MATCH($A213&amp;$G213,Overrides!$C$292:$C$531,0),7),""),ROUND(V213*Setup!H$70,0))</f>
        <v>0</v>
      </c>
      <c r="AE213" s="167">
        <f t="shared" si="247"/>
        <v>0</v>
      </c>
      <c r="AF213" s="167">
        <f t="shared" si="248"/>
        <v>17</v>
      </c>
      <c r="AG213" s="167">
        <f t="shared" si="249"/>
        <v>119</v>
      </c>
      <c r="AH213" s="167">
        <f t="shared" si="250"/>
        <v>34</v>
      </c>
      <c r="AI213" s="167">
        <f t="shared" si="251"/>
        <v>298</v>
      </c>
      <c r="AJ213" s="167">
        <f t="shared" si="252"/>
        <v>724</v>
      </c>
      <c r="AK213" s="167">
        <f t="shared" si="253"/>
        <v>350</v>
      </c>
      <c r="AL213" s="167">
        <f t="shared" si="254"/>
        <v>614</v>
      </c>
      <c r="AM213" s="167">
        <f t="shared" si="255"/>
        <v>1542</v>
      </c>
      <c r="AN213" s="167">
        <f t="shared" ref="AN213:AN221" si="272">I213*X213</f>
        <v>0</v>
      </c>
      <c r="AO213" s="167">
        <f t="shared" ref="AO213:AO221" si="273">J213*Y213</f>
        <v>0</v>
      </c>
      <c r="AP213" s="167">
        <f t="shared" ref="AP213:AP221" si="274">K213*Z213</f>
        <v>0</v>
      </c>
      <c r="AQ213" s="167">
        <f t="shared" ref="AQ213:AQ221" si="275">L213*AA213</f>
        <v>0</v>
      </c>
      <c r="AR213" s="167">
        <f t="shared" ref="AR213:AR221" si="276">M213*AB213</f>
        <v>0</v>
      </c>
      <c r="AS213" s="167">
        <f t="shared" ref="AS213:AS221" si="277">N213*AC213</f>
        <v>0</v>
      </c>
      <c r="AT213" s="167">
        <f t="shared" ref="AT213:AT221" si="278">O213*AD213</f>
        <v>0</v>
      </c>
      <c r="AU213" s="167">
        <f t="shared" si="256"/>
        <v>0</v>
      </c>
      <c r="AV213" s="167" t="str">
        <f>Setup!I24</f>
        <v>No</v>
      </c>
      <c r="AW213" s="167" t="str">
        <f>Setup!J24</f>
        <v>No</v>
      </c>
    </row>
    <row r="214" spans="1:49" ht="14.4" x14ac:dyDescent="0.3">
      <c r="A214" s="167">
        <f>Setup!A24</f>
        <v>22</v>
      </c>
      <c r="B214" s="167" t="str">
        <f>Setup!B24</f>
        <v>-</v>
      </c>
      <c r="C214" s="167" t="str">
        <f>Setup!C24</f>
        <v>-</v>
      </c>
      <c r="D214" s="167" t="str">
        <f>Setup!D24</f>
        <v>-</v>
      </c>
      <c r="E214" s="167" t="str">
        <f>Setup!E24</f>
        <v>-</v>
      </c>
      <c r="F214" s="167" t="str">
        <f>Setup!F24</f>
        <v>B</v>
      </c>
      <c r="G214" s="167" t="s">
        <v>47</v>
      </c>
      <c r="H214" s="167" t="str">
        <f>Setup!H24</f>
        <v>No</v>
      </c>
      <c r="I214" s="167">
        <f>IF(IFERROR(INDEX(Overrides!$F$49:$L$288,MATCH($A214&amp;$G214,Overrides!$C$49:$C$288,0),1),"")&lt;&gt;"",IFERROR(INDEX(Overrides!$F$49:$L$288,MATCH($A214&amp;$G214,Overrides!$C$49:$C$288,0),1),""),IF(IFERROR(INDEX(Overrides!$D$6:$J$45,MATCH($F214&amp;$G214,Overrides!$C$6:$C$45,0),1),"")&lt;&gt;"",IFERROR(INDEX(Overrides!$D$6:$J$45,MATCH($F214&amp;$G214,Overrides!$C$6:$C$45,0),1),""),MROUND(VLOOKUP("P1+",Setup!$A$30:$B$36,2,FALSE())*VLOOKUP($G214,Setup!$A$40:$B$48,2,FALSE())*VLOOKUP($F214,Setup!$A$52:$B$55,2,FALSE()),0.5)))</f>
        <v>75</v>
      </c>
      <c r="J214" s="167">
        <f>IF(IFERROR(INDEX(Overrides!$F$49:$L$288,MATCH($A214&amp;$G214,Overrides!$C$49:$C$288,0),2),"")&lt;&gt;"",IFERROR(INDEX(Overrides!$F$49:$L$288,MATCH($A214&amp;$G214,Overrides!$C$49:$C$288,0),2),""),IF(IFERROR(INDEX(Overrides!$D$6:$J$45,MATCH($F214&amp;$G214,Overrides!$C$6:$C$45,0),2),"")&lt;&gt;"",IFERROR(INDEX(Overrides!$D$6:$J$45,MATCH($F214&amp;$G214,Overrides!$C$6:$C$45,0),2),""),MROUND(VLOOKUP("P1",Setup!$A$30:$B$36,2,FALSE())*VLOOKUP($G214,Setup!$A$40:$B$48,2,FALSE())*VLOOKUP($F214,Setup!$A$52:$B$55,2,FALSE()),0.5)))</f>
        <v>63</v>
      </c>
      <c r="K214" s="167">
        <f>IF(IFERROR(INDEX(Overrides!$F$49:$L$288,MATCH($A214&amp;$G214,Overrides!$C$49:$C$288,0),3),"")&lt;&gt;"",IFERROR(INDEX(Overrides!$F$49:$L$288,MATCH($A214&amp;$G214,Overrides!$C$49:$C$288,0),3),""),IF(IFERROR(INDEX(Overrides!$D$6:$J$45,MATCH($F214&amp;$G214,Overrides!$C$6:$C$45,0),3),"")&lt;&gt;"",IFERROR(INDEX(Overrides!$D$6:$J$45,MATCH($F214&amp;$G214,Overrides!$C$6:$C$45,0),3),""),MROUND(VLOOKUP("P2+",Setup!$A$30:$B$36,2,FALSE())*VLOOKUP($G214,Setup!$A$40:$B$48,2,FALSE())*VLOOKUP($F214,Setup!$A$52:$B$55,2,FALSE()),0.5)))</f>
        <v>56.5</v>
      </c>
      <c r="L214" s="167">
        <f>IF(IFERROR(INDEX(Overrides!$F$49:$L$288,MATCH($A214&amp;$G214,Overrides!$C$49:$C$288,0),4),"")&lt;&gt;"",IFERROR(INDEX(Overrides!$F$49:$L$288,MATCH($A214&amp;$G214,Overrides!$C$49:$C$288,0),4),""),IF(IFERROR(INDEX(Overrides!$D$6:$J$45,MATCH($F214&amp;$G214,Overrides!$C$6:$C$45,0),4),"")&lt;&gt;"",IFERROR(INDEX(Overrides!$D$6:$J$45,MATCH($F214&amp;$G214,Overrides!$C$6:$C$45,0),4),""),MROUND(VLOOKUP("P2",Setup!$A$30:$B$36,2,FALSE())*VLOOKUP($G214,Setup!$A$40:$B$48,2,FALSE())*VLOOKUP($F214,Setup!$A$52:$B$55,2,FALSE()),0.5)))</f>
        <v>45</v>
      </c>
      <c r="M214" s="167">
        <f>IF(IFERROR(INDEX(Overrides!$F$49:$L$288,MATCH($A214&amp;$G214,Overrides!$C$49:$C$288,0),5),"")&lt;&gt;"",IFERROR(INDEX(Overrides!$F$49:$L$288,MATCH($A214&amp;$G214,Overrides!$C$49:$C$288,0),5),""),IF(IFERROR(INDEX(Overrides!$D$6:$J$45,MATCH($F214&amp;$G214,Overrides!$C$6:$C$45,0),5),"")&lt;&gt;"",IFERROR(INDEX(Overrides!$D$6:$J$45,MATCH($F214&amp;$G214,Overrides!$C$6:$C$45,0),5),""),MROUND(VLOOKUP("P3",Setup!$A$30:$B$36,2,FALSE())*VLOOKUP($G214,Setup!$A$40:$B$48,2,FALSE())*VLOOKUP($F214,Setup!$A$52:$B$55,2,FALSE()),0.5)))</f>
        <v>26.5</v>
      </c>
      <c r="N214" s="167">
        <f>IF(IFERROR(INDEX(Overrides!$F$49:$L$288,MATCH($A214&amp;$G214,Overrides!$C$49:$C$288,0),6),"")&lt;&gt;"",IFERROR(INDEX(Overrides!$F$49:$L$288,MATCH($A214&amp;$G214,Overrides!$C$49:$C$288,0),6),""),IF(IFERROR(INDEX(Overrides!$D$6:$J$45,MATCH($F214&amp;$G214,Overrides!$C$6:$C$45,0),6),"")&lt;&gt;"",IFERROR(INDEX(Overrides!$D$6:$J$45,MATCH($F214&amp;$G214,Overrides!$C$6:$C$45,0),6),""),MROUND(VLOOKUP("P4",Setup!$A$30:$B$36,2,FALSE())*VLOOKUP($G214,Setup!$A$40:$B$48,2,FALSE())*VLOOKUP($F214,Setup!$A$52:$B$55,2,FALSE()),0.5)))</f>
        <v>17.5</v>
      </c>
      <c r="O214" s="167">
        <f>IF(IFERROR(INDEX(Overrides!$F$49:$L$288,MATCH($A214&amp;$G214,Overrides!$C$49:$C$288,0),7),"")&lt;&gt;"",IFERROR(INDEX(Overrides!$F$49:$L$288,MATCH($A214&amp;$G214,Overrides!$C$49:$C$288,0),7),""),IF(IFERROR(INDEX(Overrides!$D$6:$J$45,MATCH($F214&amp;$G214,Overrides!$C$6:$C$45,0),7),"")&lt;&gt;"",IFERROR(INDEX(Overrides!$D$6:$J$45,MATCH($F214&amp;$G214,Overrides!$C$6:$C$45,0),7),""),MROUND(VLOOKUP("P5",Setup!$A$30:$B$36,2,FALSE())*VLOOKUP($G214,Setup!$A$40:$B$48,2,FALSE())*VLOOKUP($F214,Setup!$A$52:$B$55,2,FALSE()),0.5)))</f>
        <v>14</v>
      </c>
      <c r="P214" s="167">
        <f>SUMIFS(Inventory!$F$2:$F$38,Inventory!$I$2:$I$38,"P1+",Inventory!$E$2:$E$38,"&lt;&gt;West")+IF(UPPER($H214)="YES",SUMIFS(Inventory!$F$2:$F$38,Inventory!$I$2:$I$38,"P1+",Inventory!$E$2:$E$38,"West"),0)</f>
        <v>17</v>
      </c>
      <c r="Q214" s="167">
        <f>SUMIFS(Inventory!$F$2:$F$38,Inventory!$I$2:$I$38,"P1",Inventory!$E$2:$E$38,"&lt;&gt;West")+IF(UPPER($H214)="YES",SUMIFS(Inventory!$F$2:$F$38,Inventory!$I$2:$I$38,"P1",Inventory!$E$2:$E$38,"West"),0)</f>
        <v>119</v>
      </c>
      <c r="R214" s="167">
        <f>SUMIFS(Inventory!$F$2:$F$38,Inventory!$I$2:$I$38,"P2+",Inventory!$E$2:$E$38,"&lt;&gt;West")+IF(UPPER($H214)="YES",SUMIFS(Inventory!$F$2:$F$38,Inventory!$I$2:$I$38,"P2+",Inventory!$E$2:$E$38,"West"),0)</f>
        <v>34</v>
      </c>
      <c r="S214" s="167">
        <f>SUMIFS(Inventory!$F$2:$F$38,Inventory!$I$2:$I$38,"P2",Inventory!$E$2:$E$38,"&lt;&gt;West")+IF(UPPER($H214)="YES",SUMIFS(Inventory!$F$2:$F$38,Inventory!$I$2:$I$38,"P2",Inventory!$E$2:$E$38,"West"),0)</f>
        <v>298</v>
      </c>
      <c r="T214" s="167">
        <f>SUMIFS(Inventory!$F$2:$F$38,Inventory!$I$2:$I$38,"P3",Inventory!$E$2:$E$38,"&lt;&gt;West")+IF(UPPER($H214)="YES",SUMIFS(Inventory!$F$2:$F$38,Inventory!$I$2:$I$38,"P3",Inventory!$E$2:$E$38,"West"),0)</f>
        <v>724</v>
      </c>
      <c r="U214" s="167">
        <f>SUMIFS(Inventory!$F$2:$F$38,Inventory!$I$2:$I$38,"P4",Inventory!$E$2:$E$38,"&lt;&gt;West")+IF(UPPER($H214)="YES",SUMIFS(Inventory!$F$2:$F$38,Inventory!$I$2:$I$38,"P4",Inventory!$E$2:$E$38,"West"),0)</f>
        <v>350</v>
      </c>
      <c r="V214" s="167">
        <f>SUMIFS(Inventory!$F$2:$F$38,Inventory!$I$2:$I$38,"P5",Inventory!$E$2:$E$38,"&lt;&gt;West")+IF(UPPER($H214)="YES",SUMIFS(Inventory!$F$2:$F$38,Inventory!$I$2:$I$38,"P5",Inventory!$E$2:$E$38,"West"),0)</f>
        <v>614</v>
      </c>
      <c r="W214" s="167">
        <f t="shared" si="271"/>
        <v>2156</v>
      </c>
      <c r="X214" s="241">
        <f>IF(IFERROR(INDEX(Overrides!$F$292:$L$531,MATCH($A214&amp;$G214,Overrides!$C$292:$C$531,0),1),"")&lt;&gt;"",IFERROR(INDEX(Overrides!$F$292:$L$531,MATCH($A214&amp;$G214,Overrides!$C$292:$C$531,0),1),""),ROUND(P214*Setup!B$71*VLOOKUP($F214,Setup!$A$52:$C$55,3,FALSE()),0))</f>
        <v>0</v>
      </c>
      <c r="Y214" s="241">
        <f>IF(IFERROR(INDEX(Overrides!$F$292:$L$531,MATCH($A214&amp;$G214,Overrides!$C$292:$C$531,0),2),"")&lt;&gt;"",IFERROR(INDEX(Overrides!$F$292:$L$531,MATCH($A214&amp;$G214,Overrides!$C$292:$C$531,0),2),""),ROUND(Q214*Setup!C$71*VLOOKUP($F214,Setup!$A$52:$C$55,3,FALSE()),0))</f>
        <v>0</v>
      </c>
      <c r="Z214" s="241">
        <f>IF(IFERROR(INDEX(Overrides!$F$292:$L$531,MATCH($A214&amp;$G214,Overrides!$C$292:$C$531,0),3),"")&lt;&gt;"",IFERROR(INDEX(Overrides!$F$292:$L$531,MATCH($A214&amp;$G214,Overrides!$C$292:$C$531,0),3),""),ROUND(R214*Setup!D$71*VLOOKUP($F214,Setup!$A$52:$C$55,3,FALSE()),0))</f>
        <v>0</v>
      </c>
      <c r="AA214" s="241">
        <f>IF(IFERROR(INDEX(Overrides!$F$292:$L$531,MATCH($A214&amp;$G214,Overrides!$C$292:$C$531,0),4),"")&lt;&gt;"",IFERROR(INDEX(Overrides!$F$292:$L$531,MATCH($A214&amp;$G214,Overrides!$C$292:$C$531,0),4),""),ROUND(S214*Setup!E$71*VLOOKUP($F214,Setup!$A$52:$C$55,3,FALSE()),0))</f>
        <v>0</v>
      </c>
      <c r="AB214" s="241">
        <f>IF(IFERROR(INDEX(Overrides!$F$292:$L$531,MATCH($A214&amp;$G214,Overrides!$C$292:$C$531,0),5),"")&lt;&gt;"",IFERROR(INDEX(Overrides!$F$292:$L$531,MATCH($A214&amp;$G214,Overrides!$C$292:$C$531,0),5),""),ROUND(T214*Setup!F$71*VLOOKUP($F214,Setup!$A$52:$C$55,3,FALSE()),0))</f>
        <v>0</v>
      </c>
      <c r="AC214" s="241">
        <f>IF(IFERROR(INDEX(Overrides!$F$292:$L$531,MATCH($A214&amp;$G214,Overrides!$C$292:$C$531,0),6),"")&lt;&gt;"",IFERROR(INDEX(Overrides!$F$292:$L$531,MATCH($A214&amp;$G214,Overrides!$C$292:$C$531,0),6),""),ROUND(U214*Setup!G$71*VLOOKUP($F214,Setup!$A$52:$C$55,3,FALSE()),0))</f>
        <v>0</v>
      </c>
      <c r="AD214" s="241">
        <f>IF(IFERROR(INDEX(Overrides!$F$292:$L$531,MATCH($A214&amp;$G214,Overrides!$C$292:$C$531,0),7),"")&lt;&gt;"",IFERROR(INDEX(Overrides!$F$292:$L$531,MATCH($A214&amp;$G214,Overrides!$C$292:$C$531,0),7),""),ROUND(V214*Setup!H$71*VLOOKUP($F214,Setup!$A$52:$C$55,3,FALSE()),0))</f>
        <v>0</v>
      </c>
      <c r="AE214" s="167">
        <f t="shared" si="247"/>
        <v>0</v>
      </c>
      <c r="AF214" s="167">
        <f t="shared" si="248"/>
        <v>17</v>
      </c>
      <c r="AG214" s="167">
        <f t="shared" si="249"/>
        <v>119</v>
      </c>
      <c r="AH214" s="167">
        <f t="shared" si="250"/>
        <v>34</v>
      </c>
      <c r="AI214" s="167">
        <f t="shared" si="251"/>
        <v>298</v>
      </c>
      <c r="AJ214" s="167">
        <f t="shared" si="252"/>
        <v>724</v>
      </c>
      <c r="AK214" s="167">
        <f t="shared" si="253"/>
        <v>350</v>
      </c>
      <c r="AL214" s="167">
        <f t="shared" si="254"/>
        <v>614</v>
      </c>
      <c r="AM214" s="167">
        <f t="shared" si="255"/>
        <v>1542</v>
      </c>
      <c r="AN214" s="167">
        <f t="shared" si="272"/>
        <v>0</v>
      </c>
      <c r="AO214" s="167">
        <f t="shared" si="273"/>
        <v>0</v>
      </c>
      <c r="AP214" s="167">
        <f t="shared" si="274"/>
        <v>0</v>
      </c>
      <c r="AQ214" s="167">
        <f t="shared" si="275"/>
        <v>0</v>
      </c>
      <c r="AR214" s="167">
        <f t="shared" si="276"/>
        <v>0</v>
      </c>
      <c r="AS214" s="167">
        <f t="shared" si="277"/>
        <v>0</v>
      </c>
      <c r="AT214" s="167">
        <f t="shared" si="278"/>
        <v>0</v>
      </c>
      <c r="AU214" s="167">
        <f t="shared" si="256"/>
        <v>0</v>
      </c>
      <c r="AV214" s="167" t="str">
        <f>Setup!I24</f>
        <v>No</v>
      </c>
      <c r="AW214" s="167" t="str">
        <f>Setup!J24</f>
        <v>No</v>
      </c>
    </row>
    <row r="215" spans="1:49" ht="14.4" x14ac:dyDescent="0.3">
      <c r="A215" s="167">
        <f>Setup!A24</f>
        <v>22</v>
      </c>
      <c r="B215" s="167" t="str">
        <f>Setup!B24</f>
        <v>-</v>
      </c>
      <c r="C215" s="167" t="str">
        <f>Setup!C24</f>
        <v>-</v>
      </c>
      <c r="D215" s="167" t="str">
        <f>Setup!D24</f>
        <v>-</v>
      </c>
      <c r="E215" s="167" t="str">
        <f>Setup!E24</f>
        <v>-</v>
      </c>
      <c r="F215" s="167" t="str">
        <f>Setup!F24</f>
        <v>B</v>
      </c>
      <c r="G215" s="167" t="s">
        <v>113</v>
      </c>
      <c r="H215" s="167" t="str">
        <f>Setup!H24</f>
        <v>No</v>
      </c>
      <c r="I215" s="167">
        <f>IF(IFERROR(INDEX(Overrides!$F$49:$L$288,MATCH($A215&amp;$G215,Overrides!$C$49:$C$288,0),1),"")&lt;&gt;"",IFERROR(INDEX(Overrides!$F$49:$L$288,MATCH($A215&amp;$G215,Overrides!$C$49:$C$288,0),1),""),IF(IFERROR(INDEX(Overrides!$D$6:$J$45,MATCH($F215&amp;$G215,Overrides!$C$6:$C$45,0),1),"")&lt;&gt;"",IFERROR(INDEX(Overrides!$D$6:$J$45,MATCH($F215&amp;$G215,Overrides!$C$6:$C$45,0),1),""),MROUND(VLOOKUP("P1+",Setup!$A$30:$B$36,2,FALSE())*VLOOKUP($G215,Setup!$A$40:$B$48,2,FALSE())*VLOOKUP($F215,Setup!$A$52:$B$55,2,FALSE()),0.5)))</f>
        <v>81.5</v>
      </c>
      <c r="J215" s="167">
        <f>IF(IFERROR(INDEX(Overrides!$F$49:$L$288,MATCH($A215&amp;$G215,Overrides!$C$49:$C$288,0),2),"")&lt;&gt;"",IFERROR(INDEX(Overrides!$F$49:$L$288,MATCH($A215&amp;$G215,Overrides!$C$49:$C$288,0),2),""),IF(IFERROR(INDEX(Overrides!$D$6:$J$45,MATCH($F215&amp;$G215,Overrides!$C$6:$C$45,0),2),"")&lt;&gt;"",IFERROR(INDEX(Overrides!$D$6:$J$45,MATCH($F215&amp;$G215,Overrides!$C$6:$C$45,0),2),""),MROUND(VLOOKUP("P1",Setup!$A$30:$B$36,2,FALSE())*VLOOKUP($G215,Setup!$A$40:$B$48,2,FALSE())*VLOOKUP($F215,Setup!$A$52:$B$55,2,FALSE()),0.5)))</f>
        <v>69</v>
      </c>
      <c r="K215" s="167">
        <f>IF(IFERROR(INDEX(Overrides!$F$49:$L$288,MATCH($A215&amp;$G215,Overrides!$C$49:$C$288,0),3),"")&lt;&gt;"",IFERROR(INDEX(Overrides!$F$49:$L$288,MATCH($A215&amp;$G215,Overrides!$C$49:$C$288,0),3),""),IF(IFERROR(INDEX(Overrides!$D$6:$J$45,MATCH($F215&amp;$G215,Overrides!$C$6:$C$45,0),3),"")&lt;&gt;"",IFERROR(INDEX(Overrides!$D$6:$J$45,MATCH($F215&amp;$G215,Overrides!$C$6:$C$45,0),3),""),MROUND(VLOOKUP("P2+",Setup!$A$30:$B$36,2,FALSE())*VLOOKUP($G215,Setup!$A$40:$B$48,2,FALSE())*VLOOKUP($F215,Setup!$A$52:$B$55,2,FALSE()),0.5)))</f>
        <v>61.5</v>
      </c>
      <c r="L215" s="167">
        <f>IF(IFERROR(INDEX(Overrides!$F$49:$L$288,MATCH($A215&amp;$G215,Overrides!$C$49:$C$288,0),4),"")&lt;&gt;"",IFERROR(INDEX(Overrides!$F$49:$L$288,MATCH($A215&amp;$G215,Overrides!$C$49:$C$288,0),4),""),IF(IFERROR(INDEX(Overrides!$D$6:$J$45,MATCH($F215&amp;$G215,Overrides!$C$6:$C$45,0),4),"")&lt;&gt;"",IFERROR(INDEX(Overrides!$D$6:$J$45,MATCH($F215&amp;$G215,Overrides!$C$6:$C$45,0),4),""),MROUND(VLOOKUP("P2",Setup!$A$30:$B$36,2,FALSE())*VLOOKUP($G215,Setup!$A$40:$B$48,2,FALSE())*VLOOKUP($F215,Setup!$A$52:$B$55,2,FALSE()),0.5)))</f>
        <v>49</v>
      </c>
      <c r="M215" s="167">
        <f>IF(IFERROR(INDEX(Overrides!$F$49:$L$288,MATCH($A215&amp;$G215,Overrides!$C$49:$C$288,0),5),"")&lt;&gt;"",IFERROR(INDEX(Overrides!$F$49:$L$288,MATCH($A215&amp;$G215,Overrides!$C$49:$C$288,0),5),""),IF(IFERROR(INDEX(Overrides!$D$6:$J$45,MATCH($F215&amp;$G215,Overrides!$C$6:$C$45,0),5),"")&lt;&gt;"",IFERROR(INDEX(Overrides!$D$6:$J$45,MATCH($F215&amp;$G215,Overrides!$C$6:$C$45,0),5),""),MROUND(VLOOKUP("P3",Setup!$A$30:$B$36,2,FALSE())*VLOOKUP($G215,Setup!$A$40:$B$48,2,FALSE())*VLOOKUP($F215,Setup!$A$52:$B$55,2,FALSE()),0.5)))</f>
        <v>29</v>
      </c>
      <c r="N215" s="167">
        <f>IF(IFERROR(INDEX(Overrides!$F$49:$L$288,MATCH($A215&amp;$G215,Overrides!$C$49:$C$288,0),6),"")&lt;&gt;"",IFERROR(INDEX(Overrides!$F$49:$L$288,MATCH($A215&amp;$G215,Overrides!$C$49:$C$288,0),6),""),IF(IFERROR(INDEX(Overrides!$D$6:$J$45,MATCH($F215&amp;$G215,Overrides!$C$6:$C$45,0),6),"")&lt;&gt;"",IFERROR(INDEX(Overrides!$D$6:$J$45,MATCH($F215&amp;$G215,Overrides!$C$6:$C$45,0),6),""),MROUND(VLOOKUP("P4",Setup!$A$30:$B$36,2,FALSE())*VLOOKUP($G215,Setup!$A$40:$B$48,2,FALSE())*VLOOKUP($F215,Setup!$A$52:$B$55,2,FALSE()),0.5)))</f>
        <v>19</v>
      </c>
      <c r="O215" s="167">
        <f>IF(IFERROR(INDEX(Overrides!$F$49:$L$288,MATCH($A215&amp;$G215,Overrides!$C$49:$C$288,0),7),"")&lt;&gt;"",IFERROR(INDEX(Overrides!$F$49:$L$288,MATCH($A215&amp;$G215,Overrides!$C$49:$C$288,0),7),""),IF(IFERROR(INDEX(Overrides!$D$6:$J$45,MATCH($F215&amp;$G215,Overrides!$C$6:$C$45,0),7),"")&lt;&gt;"",IFERROR(INDEX(Overrides!$D$6:$J$45,MATCH($F215&amp;$G215,Overrides!$C$6:$C$45,0),7),""),MROUND(VLOOKUP("P5",Setup!$A$30:$B$36,2,FALSE())*VLOOKUP($G215,Setup!$A$40:$B$48,2,FALSE())*VLOOKUP($F215,Setup!$A$52:$B$55,2,FALSE()),0.5)))</f>
        <v>15</v>
      </c>
      <c r="P215" s="167">
        <f>SUMIFS(Inventory!$F$2:$F$38,Inventory!$I$2:$I$38,"P1+",Inventory!$E$2:$E$38,"&lt;&gt;West")+IF(UPPER($H215)="YES",SUMIFS(Inventory!$F$2:$F$38,Inventory!$I$2:$I$38,"P1+",Inventory!$E$2:$E$38,"West"),0)</f>
        <v>17</v>
      </c>
      <c r="Q215" s="167">
        <f>SUMIFS(Inventory!$F$2:$F$38,Inventory!$I$2:$I$38,"P1",Inventory!$E$2:$E$38,"&lt;&gt;West")+IF(UPPER($H215)="YES",SUMIFS(Inventory!$F$2:$F$38,Inventory!$I$2:$I$38,"P1",Inventory!$E$2:$E$38,"West"),0)</f>
        <v>119</v>
      </c>
      <c r="R215" s="167">
        <f>SUMIFS(Inventory!$F$2:$F$38,Inventory!$I$2:$I$38,"P2+",Inventory!$E$2:$E$38,"&lt;&gt;West")+IF(UPPER($H215)="YES",SUMIFS(Inventory!$F$2:$F$38,Inventory!$I$2:$I$38,"P2+",Inventory!$E$2:$E$38,"West"),0)</f>
        <v>34</v>
      </c>
      <c r="S215" s="167">
        <f>SUMIFS(Inventory!$F$2:$F$38,Inventory!$I$2:$I$38,"P2",Inventory!$E$2:$E$38,"&lt;&gt;West")+IF(UPPER($H215)="YES",SUMIFS(Inventory!$F$2:$F$38,Inventory!$I$2:$I$38,"P2",Inventory!$E$2:$E$38,"West"),0)</f>
        <v>298</v>
      </c>
      <c r="T215" s="167">
        <f>SUMIFS(Inventory!$F$2:$F$38,Inventory!$I$2:$I$38,"P3",Inventory!$E$2:$E$38,"&lt;&gt;West")+IF(UPPER($H215)="YES",SUMIFS(Inventory!$F$2:$F$38,Inventory!$I$2:$I$38,"P3",Inventory!$E$2:$E$38,"West"),0)</f>
        <v>724</v>
      </c>
      <c r="U215" s="167">
        <f>SUMIFS(Inventory!$F$2:$F$38,Inventory!$I$2:$I$38,"P4",Inventory!$E$2:$E$38,"&lt;&gt;West")+IF(UPPER($H215)="YES",SUMIFS(Inventory!$F$2:$F$38,Inventory!$I$2:$I$38,"P4",Inventory!$E$2:$E$38,"West"),0)</f>
        <v>350</v>
      </c>
      <c r="V215" s="167">
        <f>SUMIFS(Inventory!$F$2:$F$38,Inventory!$I$2:$I$38,"P5",Inventory!$E$2:$E$38,"&lt;&gt;West")+IF(UPPER($H215)="YES",SUMIFS(Inventory!$F$2:$F$38,Inventory!$I$2:$I$38,"P5",Inventory!$E$2:$E$38,"West"),0)</f>
        <v>614</v>
      </c>
      <c r="W215" s="167">
        <f t="shared" si="271"/>
        <v>2156</v>
      </c>
      <c r="X215" s="241">
        <f>IF(IFERROR(INDEX(Overrides!$F$292:$L$531,MATCH($A215&amp;$G215,Overrides!$C$292:$C$531,0),1),"")&lt;&gt;"",IFERROR(INDEX(Overrides!$F$292:$L$531,MATCH($A215&amp;$G215,Overrides!$C$292:$C$531,0),1),""),ROUND(P215*Setup!B$72*VLOOKUP($F215,Setup!$A$52:$C$55,3,FALSE()),0))</f>
        <v>0</v>
      </c>
      <c r="Y215" s="241">
        <f>IF(IFERROR(INDEX(Overrides!$F$292:$L$531,MATCH($A215&amp;$G215,Overrides!$C$292:$C$531,0),2),"")&lt;&gt;"",IFERROR(INDEX(Overrides!$F$292:$L$531,MATCH($A215&amp;$G215,Overrides!$C$292:$C$531,0),2),""),ROUND(Q215*Setup!C$72*VLOOKUP($F215,Setup!$A$52:$C$55,3,FALSE()),0))</f>
        <v>0</v>
      </c>
      <c r="Z215" s="241">
        <f>IF(IFERROR(INDEX(Overrides!$F$292:$L$531,MATCH($A215&amp;$G215,Overrides!$C$292:$C$531,0),3),"")&lt;&gt;"",IFERROR(INDEX(Overrides!$F$292:$L$531,MATCH($A215&amp;$G215,Overrides!$C$292:$C$531,0),3),""),ROUND(R215*Setup!D$72*VLOOKUP($F215,Setup!$A$52:$C$55,3,FALSE()),0))</f>
        <v>0</v>
      </c>
      <c r="AA215" s="241">
        <f>IF(IFERROR(INDEX(Overrides!$F$292:$L$531,MATCH($A215&amp;$G215,Overrides!$C$292:$C$531,0),4),"")&lt;&gt;"",IFERROR(INDEX(Overrides!$F$292:$L$531,MATCH($A215&amp;$G215,Overrides!$C$292:$C$531,0),4),""),ROUND(S215*Setup!E$72*VLOOKUP($F215,Setup!$A$52:$C$55,3,FALSE()),0))</f>
        <v>0</v>
      </c>
      <c r="AB215" s="241">
        <f>IF(IFERROR(INDEX(Overrides!$F$292:$L$531,MATCH($A215&amp;$G215,Overrides!$C$292:$C$531,0),5),"")&lt;&gt;"",IFERROR(INDEX(Overrides!$F$292:$L$531,MATCH($A215&amp;$G215,Overrides!$C$292:$C$531,0),5),""),ROUND(T215*Setup!F$72*VLOOKUP($F215,Setup!$A$52:$C$55,3,FALSE()),0))</f>
        <v>0</v>
      </c>
      <c r="AC215" s="241">
        <f>IF(IFERROR(INDEX(Overrides!$F$292:$L$531,MATCH($A215&amp;$G215,Overrides!$C$292:$C$531,0),6),"")&lt;&gt;"",IFERROR(INDEX(Overrides!$F$292:$L$531,MATCH($A215&amp;$G215,Overrides!$C$292:$C$531,0),6),""),ROUND(U215*Setup!G$72*VLOOKUP($F215,Setup!$A$52:$C$55,3,FALSE()),0))</f>
        <v>0</v>
      </c>
      <c r="AD215" s="241">
        <f>IF(IFERROR(INDEX(Overrides!$F$292:$L$531,MATCH($A215&amp;$G215,Overrides!$C$292:$C$531,0),7),"")&lt;&gt;"",IFERROR(INDEX(Overrides!$F$292:$L$531,MATCH($A215&amp;$G215,Overrides!$C$292:$C$531,0),7),""),ROUND(V215*Setup!H$72*VLOOKUP($F215,Setup!$A$52:$C$55,3,FALSE()),0))</f>
        <v>0</v>
      </c>
      <c r="AE215" s="167">
        <f t="shared" si="247"/>
        <v>0</v>
      </c>
      <c r="AF215" s="167">
        <f t="shared" si="248"/>
        <v>17</v>
      </c>
      <c r="AG215" s="167">
        <f t="shared" si="249"/>
        <v>119</v>
      </c>
      <c r="AH215" s="167">
        <f t="shared" si="250"/>
        <v>34</v>
      </c>
      <c r="AI215" s="167">
        <f t="shared" si="251"/>
        <v>298</v>
      </c>
      <c r="AJ215" s="167">
        <f t="shared" si="252"/>
        <v>724</v>
      </c>
      <c r="AK215" s="167">
        <f t="shared" si="253"/>
        <v>350</v>
      </c>
      <c r="AL215" s="167">
        <f t="shared" si="254"/>
        <v>614</v>
      </c>
      <c r="AM215" s="167">
        <f t="shared" si="255"/>
        <v>1542</v>
      </c>
      <c r="AN215" s="167">
        <f t="shared" si="272"/>
        <v>0</v>
      </c>
      <c r="AO215" s="167">
        <f t="shared" si="273"/>
        <v>0</v>
      </c>
      <c r="AP215" s="167">
        <f t="shared" si="274"/>
        <v>0</v>
      </c>
      <c r="AQ215" s="167">
        <f t="shared" si="275"/>
        <v>0</v>
      </c>
      <c r="AR215" s="167">
        <f t="shared" si="276"/>
        <v>0</v>
      </c>
      <c r="AS215" s="167">
        <f t="shared" si="277"/>
        <v>0</v>
      </c>
      <c r="AT215" s="167">
        <f t="shared" si="278"/>
        <v>0</v>
      </c>
      <c r="AU215" s="167">
        <f t="shared" si="256"/>
        <v>0</v>
      </c>
      <c r="AV215" s="167" t="str">
        <f>Setup!I24</f>
        <v>No</v>
      </c>
      <c r="AW215" s="167" t="str">
        <f>Setup!J24</f>
        <v>No</v>
      </c>
    </row>
    <row r="216" spans="1:49" ht="14.4" x14ac:dyDescent="0.3">
      <c r="A216" s="167">
        <f>Setup!A24</f>
        <v>22</v>
      </c>
      <c r="B216" s="167" t="str">
        <f>Setup!B24</f>
        <v>-</v>
      </c>
      <c r="C216" s="167" t="str">
        <f>Setup!C24</f>
        <v>-</v>
      </c>
      <c r="D216" s="167" t="str">
        <f>Setup!D24</f>
        <v>-</v>
      </c>
      <c r="E216" s="167" t="str">
        <f>Setup!E24</f>
        <v>-</v>
      </c>
      <c r="F216" s="167" t="str">
        <f>Setup!F24</f>
        <v>B</v>
      </c>
      <c r="G216" s="167" t="s">
        <v>115</v>
      </c>
      <c r="H216" s="167" t="str">
        <f>Setup!H24</f>
        <v>No</v>
      </c>
      <c r="I216" s="167">
        <f>IF(IFERROR(INDEX(Overrides!$F$49:$L$288,MATCH($A216&amp;$G216,Overrides!$C$49:$C$288,0),1),"")&lt;&gt;"",IFERROR(INDEX(Overrides!$F$49:$L$288,MATCH($A216&amp;$G216,Overrides!$C$49:$C$288,0),1),""),IF(IFERROR(INDEX(Overrides!$D$6:$J$45,MATCH($F216&amp;$G216,Overrides!$C$6:$C$45,0),1),"")&lt;&gt;"",IFERROR(INDEX(Overrides!$D$6:$J$45,MATCH($F216&amp;$G216,Overrides!$C$6:$C$45,0),1),""),MROUND(VLOOKUP("P1+",Setup!$A$30:$B$36,2,FALSE())*VLOOKUP($G216,Setup!$A$40:$B$48,2,FALSE())*VLOOKUP($F216,Setup!$A$52:$B$55,2,FALSE()),0.5)))</f>
        <v>88</v>
      </c>
      <c r="J216" s="167">
        <f>IF(IFERROR(INDEX(Overrides!$F$49:$L$288,MATCH($A216&amp;$G216,Overrides!$C$49:$C$288,0),2),"")&lt;&gt;"",IFERROR(INDEX(Overrides!$F$49:$L$288,MATCH($A216&amp;$G216,Overrides!$C$49:$C$288,0),2),""),IF(IFERROR(INDEX(Overrides!$D$6:$J$45,MATCH($F216&amp;$G216,Overrides!$C$6:$C$45,0),2),"")&lt;&gt;"",IFERROR(INDEX(Overrides!$D$6:$J$45,MATCH($F216&amp;$G216,Overrides!$C$6:$C$45,0),2),""),MROUND(VLOOKUP("P1",Setup!$A$30:$B$36,2,FALSE())*VLOOKUP($G216,Setup!$A$40:$B$48,2,FALSE())*VLOOKUP($F216,Setup!$A$52:$B$55,2,FALSE()),0.5)))</f>
        <v>74.5</v>
      </c>
      <c r="K216" s="167">
        <f>IF(IFERROR(INDEX(Overrides!$F$49:$L$288,MATCH($A216&amp;$G216,Overrides!$C$49:$C$288,0),3),"")&lt;&gt;"",IFERROR(INDEX(Overrides!$F$49:$L$288,MATCH($A216&amp;$G216,Overrides!$C$49:$C$288,0),3),""),IF(IFERROR(INDEX(Overrides!$D$6:$J$45,MATCH($F216&amp;$G216,Overrides!$C$6:$C$45,0),3),"")&lt;&gt;"",IFERROR(INDEX(Overrides!$D$6:$J$45,MATCH($F216&amp;$G216,Overrides!$C$6:$C$45,0),3),""),MROUND(VLOOKUP("P2+",Setup!$A$30:$B$36,2,FALSE())*VLOOKUP($G216,Setup!$A$40:$B$48,2,FALSE())*VLOOKUP($F216,Setup!$A$52:$B$55,2,FALSE()),0.5)))</f>
        <v>66</v>
      </c>
      <c r="L216" s="167">
        <f>IF(IFERROR(INDEX(Overrides!$F$49:$L$288,MATCH($A216&amp;$G216,Overrides!$C$49:$C$288,0),4),"")&lt;&gt;"",IFERROR(INDEX(Overrides!$F$49:$L$288,MATCH($A216&amp;$G216,Overrides!$C$49:$C$288,0),4),""),IF(IFERROR(INDEX(Overrides!$D$6:$J$45,MATCH($F216&amp;$G216,Overrides!$C$6:$C$45,0),4),"")&lt;&gt;"",IFERROR(INDEX(Overrides!$D$6:$J$45,MATCH($F216&amp;$G216,Overrides!$C$6:$C$45,0),4),""),MROUND(VLOOKUP("P2",Setup!$A$30:$B$36,2,FALSE())*VLOOKUP($G216,Setup!$A$40:$B$48,2,FALSE())*VLOOKUP($F216,Setup!$A$52:$B$55,2,FALSE()),0.5)))</f>
        <v>52.5</v>
      </c>
      <c r="M216" s="167">
        <f>IF(IFERROR(INDEX(Overrides!$F$49:$L$288,MATCH($A216&amp;$G216,Overrides!$C$49:$C$288,0),5),"")&lt;&gt;"",IFERROR(INDEX(Overrides!$F$49:$L$288,MATCH($A216&amp;$G216,Overrides!$C$49:$C$288,0),5),""),IF(IFERROR(INDEX(Overrides!$D$6:$J$45,MATCH($F216&amp;$G216,Overrides!$C$6:$C$45,0),5),"")&lt;&gt;"",IFERROR(INDEX(Overrides!$D$6:$J$45,MATCH($F216&amp;$G216,Overrides!$C$6:$C$45,0),5),""),MROUND(VLOOKUP("P3",Setup!$A$30:$B$36,2,FALSE())*VLOOKUP($G216,Setup!$A$40:$B$48,2,FALSE())*VLOOKUP($F216,Setup!$A$52:$B$55,2,FALSE()),0.5)))</f>
        <v>31</v>
      </c>
      <c r="N216" s="167">
        <f>IF(IFERROR(INDEX(Overrides!$F$49:$L$288,MATCH($A216&amp;$G216,Overrides!$C$49:$C$288,0),6),"")&lt;&gt;"",IFERROR(INDEX(Overrides!$F$49:$L$288,MATCH($A216&amp;$G216,Overrides!$C$49:$C$288,0),6),""),IF(IFERROR(INDEX(Overrides!$D$6:$J$45,MATCH($F216&amp;$G216,Overrides!$C$6:$C$45,0),6),"")&lt;&gt;"",IFERROR(INDEX(Overrides!$D$6:$J$45,MATCH($F216&amp;$G216,Overrides!$C$6:$C$45,0),6),""),MROUND(VLOOKUP("P4",Setup!$A$30:$B$36,2,FALSE())*VLOOKUP($G216,Setup!$A$40:$B$48,2,FALSE())*VLOOKUP($F216,Setup!$A$52:$B$55,2,FALSE()),0.5)))</f>
        <v>20.5</v>
      </c>
      <c r="O216" s="167">
        <f>IF(IFERROR(INDEX(Overrides!$F$49:$L$288,MATCH($A216&amp;$G216,Overrides!$C$49:$C$288,0),7),"")&lt;&gt;"",IFERROR(INDEX(Overrides!$F$49:$L$288,MATCH($A216&amp;$G216,Overrides!$C$49:$C$288,0),7),""),IF(IFERROR(INDEX(Overrides!$D$6:$J$45,MATCH($F216&amp;$G216,Overrides!$C$6:$C$45,0),7),"")&lt;&gt;"",IFERROR(INDEX(Overrides!$D$6:$J$45,MATCH($F216&amp;$G216,Overrides!$C$6:$C$45,0),7),""),MROUND(VLOOKUP("P5",Setup!$A$30:$B$36,2,FALSE())*VLOOKUP($G216,Setup!$A$40:$B$48,2,FALSE())*VLOOKUP($F216,Setup!$A$52:$B$55,2,FALSE()),0.5)))</f>
        <v>16</v>
      </c>
      <c r="P216" s="167">
        <f>SUMIFS(Inventory!$F$2:$F$38,Inventory!$I$2:$I$38,"P1+",Inventory!$E$2:$E$38,"&lt;&gt;West")+IF(UPPER($H216)="YES",SUMIFS(Inventory!$F$2:$F$38,Inventory!$I$2:$I$38,"P1+",Inventory!$E$2:$E$38,"West"),0)</f>
        <v>17</v>
      </c>
      <c r="Q216" s="167">
        <f>SUMIFS(Inventory!$F$2:$F$38,Inventory!$I$2:$I$38,"P1",Inventory!$E$2:$E$38,"&lt;&gt;West")+IF(UPPER($H216)="YES",SUMIFS(Inventory!$F$2:$F$38,Inventory!$I$2:$I$38,"P1",Inventory!$E$2:$E$38,"West"),0)</f>
        <v>119</v>
      </c>
      <c r="R216" s="167">
        <f>SUMIFS(Inventory!$F$2:$F$38,Inventory!$I$2:$I$38,"P2+",Inventory!$E$2:$E$38,"&lt;&gt;West")+IF(UPPER($H216)="YES",SUMIFS(Inventory!$F$2:$F$38,Inventory!$I$2:$I$38,"P2+",Inventory!$E$2:$E$38,"West"),0)</f>
        <v>34</v>
      </c>
      <c r="S216" s="167">
        <f>SUMIFS(Inventory!$F$2:$F$38,Inventory!$I$2:$I$38,"P2",Inventory!$E$2:$E$38,"&lt;&gt;West")+IF(UPPER($H216)="YES",SUMIFS(Inventory!$F$2:$F$38,Inventory!$I$2:$I$38,"P2",Inventory!$E$2:$E$38,"West"),0)</f>
        <v>298</v>
      </c>
      <c r="T216" s="167">
        <f>SUMIFS(Inventory!$F$2:$F$38,Inventory!$I$2:$I$38,"P3",Inventory!$E$2:$E$38,"&lt;&gt;West")+IF(UPPER($H216)="YES",SUMIFS(Inventory!$F$2:$F$38,Inventory!$I$2:$I$38,"P3",Inventory!$E$2:$E$38,"West"),0)</f>
        <v>724</v>
      </c>
      <c r="U216" s="167">
        <f>SUMIFS(Inventory!$F$2:$F$38,Inventory!$I$2:$I$38,"P4",Inventory!$E$2:$E$38,"&lt;&gt;West")+IF(UPPER($H216)="YES",SUMIFS(Inventory!$F$2:$F$38,Inventory!$I$2:$I$38,"P4",Inventory!$E$2:$E$38,"West"),0)</f>
        <v>350</v>
      </c>
      <c r="V216" s="167">
        <f>SUMIFS(Inventory!$F$2:$F$38,Inventory!$I$2:$I$38,"P5",Inventory!$E$2:$E$38,"&lt;&gt;West")+IF(UPPER($H216)="YES",SUMIFS(Inventory!$F$2:$F$38,Inventory!$I$2:$I$38,"P5",Inventory!$E$2:$E$38,"West"),0)</f>
        <v>614</v>
      </c>
      <c r="W216" s="167">
        <f t="shared" si="271"/>
        <v>2156</v>
      </c>
      <c r="X216" s="241">
        <f>IF(IFERROR(INDEX(Overrides!$F$292:$L$531,MATCH($A216&amp;$G216,Overrides!$C$292:$C$531,0),1),"")&lt;&gt;"",IFERROR(INDEX(Overrides!$F$292:$L$531,MATCH($A216&amp;$G216,Overrides!$C$292:$C$531,0),1),""),ROUND(P216*Setup!B$73*VLOOKUP($F216,Setup!$A$52:$C$55,3,FALSE()),0))</f>
        <v>0</v>
      </c>
      <c r="Y216" s="241">
        <f>IF(IFERROR(INDEX(Overrides!$F$292:$L$531,MATCH($A216&amp;$G216,Overrides!$C$292:$C$531,0),2),"")&lt;&gt;"",IFERROR(INDEX(Overrides!$F$292:$L$531,MATCH($A216&amp;$G216,Overrides!$C$292:$C$531,0),2),""),ROUND(Q216*Setup!C$73*VLOOKUP($F216,Setup!$A$52:$C$55,3,FALSE()),0))</f>
        <v>0</v>
      </c>
      <c r="Z216" s="241">
        <f>IF(IFERROR(INDEX(Overrides!$F$292:$L$531,MATCH($A216&amp;$G216,Overrides!$C$292:$C$531,0),3),"")&lt;&gt;"",IFERROR(INDEX(Overrides!$F$292:$L$531,MATCH($A216&amp;$G216,Overrides!$C$292:$C$531,0),3),""),ROUND(R216*Setup!D$73*VLOOKUP($F216,Setup!$A$52:$C$55,3,FALSE()),0))</f>
        <v>0</v>
      </c>
      <c r="AA216" s="241">
        <f>IF(IFERROR(INDEX(Overrides!$F$292:$L$531,MATCH($A216&amp;$G216,Overrides!$C$292:$C$531,0),4),"")&lt;&gt;"",IFERROR(INDEX(Overrides!$F$292:$L$531,MATCH($A216&amp;$G216,Overrides!$C$292:$C$531,0),4),""),ROUND(S216*Setup!E$73*VLOOKUP($F216,Setup!$A$52:$C$55,3,FALSE()),0))</f>
        <v>0</v>
      </c>
      <c r="AB216" s="241">
        <f>IF(IFERROR(INDEX(Overrides!$F$292:$L$531,MATCH($A216&amp;$G216,Overrides!$C$292:$C$531,0),5),"")&lt;&gt;"",IFERROR(INDEX(Overrides!$F$292:$L$531,MATCH($A216&amp;$G216,Overrides!$C$292:$C$531,0),5),""),ROUND(T216*Setup!F$73*VLOOKUP($F216,Setup!$A$52:$C$55,3,FALSE()),0))</f>
        <v>0</v>
      </c>
      <c r="AC216" s="241">
        <f>IF(IFERROR(INDEX(Overrides!$F$292:$L$531,MATCH($A216&amp;$G216,Overrides!$C$292:$C$531,0),6),"")&lt;&gt;"",IFERROR(INDEX(Overrides!$F$292:$L$531,MATCH($A216&amp;$G216,Overrides!$C$292:$C$531,0),6),""),ROUND(U216*Setup!G$73*VLOOKUP($F216,Setup!$A$52:$C$55,3,FALSE()),0))</f>
        <v>0</v>
      </c>
      <c r="AD216" s="241">
        <f>IF(IFERROR(INDEX(Overrides!$F$292:$L$531,MATCH($A216&amp;$G216,Overrides!$C$292:$C$531,0),7),"")&lt;&gt;"",IFERROR(INDEX(Overrides!$F$292:$L$531,MATCH($A216&amp;$G216,Overrides!$C$292:$C$531,0),7),""),ROUND(V216*Setup!H$73*VLOOKUP($F216,Setup!$A$52:$C$55,3,FALSE()),0))</f>
        <v>0</v>
      </c>
      <c r="AE216" s="167">
        <f t="shared" si="247"/>
        <v>0</v>
      </c>
      <c r="AF216" s="167">
        <f t="shared" si="248"/>
        <v>17</v>
      </c>
      <c r="AG216" s="167">
        <f t="shared" si="249"/>
        <v>119</v>
      </c>
      <c r="AH216" s="167">
        <f t="shared" si="250"/>
        <v>34</v>
      </c>
      <c r="AI216" s="167">
        <f t="shared" si="251"/>
        <v>298</v>
      </c>
      <c r="AJ216" s="167">
        <f t="shared" si="252"/>
        <v>724</v>
      </c>
      <c r="AK216" s="167">
        <f t="shared" si="253"/>
        <v>350</v>
      </c>
      <c r="AL216" s="167">
        <f t="shared" si="254"/>
        <v>614</v>
      </c>
      <c r="AM216" s="167">
        <f t="shared" si="255"/>
        <v>1542</v>
      </c>
      <c r="AN216" s="167">
        <f t="shared" si="272"/>
        <v>0</v>
      </c>
      <c r="AO216" s="167">
        <f t="shared" si="273"/>
        <v>0</v>
      </c>
      <c r="AP216" s="167">
        <f t="shared" si="274"/>
        <v>0</v>
      </c>
      <c r="AQ216" s="167">
        <f t="shared" si="275"/>
        <v>0</v>
      </c>
      <c r="AR216" s="167">
        <f t="shared" si="276"/>
        <v>0</v>
      </c>
      <c r="AS216" s="167">
        <f t="shared" si="277"/>
        <v>0</v>
      </c>
      <c r="AT216" s="167">
        <f t="shared" si="278"/>
        <v>0</v>
      </c>
      <c r="AU216" s="167">
        <f t="shared" si="256"/>
        <v>0</v>
      </c>
      <c r="AV216" s="167" t="str">
        <f>Setup!I24</f>
        <v>No</v>
      </c>
      <c r="AW216" s="167" t="str">
        <f>Setup!J24</f>
        <v>No</v>
      </c>
    </row>
    <row r="217" spans="1:49" ht="14.4" x14ac:dyDescent="0.3">
      <c r="A217" s="167">
        <f>Setup!A24</f>
        <v>22</v>
      </c>
      <c r="B217" s="167" t="str">
        <f>Setup!B24</f>
        <v>-</v>
      </c>
      <c r="C217" s="167" t="str">
        <f>Setup!C24</f>
        <v>-</v>
      </c>
      <c r="D217" s="167" t="str">
        <f>Setup!D24</f>
        <v>-</v>
      </c>
      <c r="E217" s="167" t="str">
        <f>Setup!E24</f>
        <v>-</v>
      </c>
      <c r="F217" s="167" t="str">
        <f>Setup!F24</f>
        <v>B</v>
      </c>
      <c r="G217" s="167" t="s">
        <v>117</v>
      </c>
      <c r="H217" s="167" t="str">
        <f>Setup!H24</f>
        <v>No</v>
      </c>
      <c r="I217" s="167">
        <f>IF(IFERROR(INDEX(Overrides!$F$49:$L$288,MATCH($A217&amp;$G217,Overrides!$C$49:$C$288,0),1),"")&lt;&gt;"",IFERROR(INDEX(Overrides!$F$49:$L$288,MATCH($A217&amp;$G217,Overrides!$C$49:$C$288,0),1),""),IF(IFERROR(INDEX(Overrides!$D$6:$J$45,MATCH($F217&amp;$G217,Overrides!$C$6:$C$45,0),1),"")&lt;&gt;"",IFERROR(INDEX(Overrides!$D$6:$J$45,MATCH($F217&amp;$G217,Overrides!$C$6:$C$45,0),1),""),MROUND(VLOOKUP("P1+",Setup!$A$30:$B$36,2,FALSE())*VLOOKUP($G217,Setup!$A$40:$B$48,2,FALSE())*VLOOKUP($F217,Setup!$A$52:$B$55,2,FALSE()),0.5)))</f>
        <v>65</v>
      </c>
      <c r="J217" s="167">
        <f>IF(IFERROR(INDEX(Overrides!$F$49:$L$288,MATCH($A217&amp;$G217,Overrides!$C$49:$C$288,0),2),"")&lt;&gt;"",IFERROR(INDEX(Overrides!$F$49:$L$288,MATCH($A217&amp;$G217,Overrides!$C$49:$C$288,0),2),""),IF(IFERROR(INDEX(Overrides!$D$6:$J$45,MATCH($F217&amp;$G217,Overrides!$C$6:$C$45,0),2),"")&lt;&gt;"",IFERROR(INDEX(Overrides!$D$6:$J$45,MATCH($F217&amp;$G217,Overrides!$C$6:$C$45,0),2),""),MROUND(VLOOKUP("P1",Setup!$A$30:$B$36,2,FALSE())*VLOOKUP($G217,Setup!$A$40:$B$48,2,FALSE())*VLOOKUP($F217,Setup!$A$52:$B$55,2,FALSE()),0.5)))</f>
        <v>55</v>
      </c>
      <c r="K217" s="167">
        <f>IF(IFERROR(INDEX(Overrides!$F$49:$L$288,MATCH($A217&amp;$G217,Overrides!$C$49:$C$288,0),3),"")&lt;&gt;"",IFERROR(INDEX(Overrides!$F$49:$L$288,MATCH($A217&amp;$G217,Overrides!$C$49:$C$288,0),3),""),IF(IFERROR(INDEX(Overrides!$D$6:$J$45,MATCH($F217&amp;$G217,Overrides!$C$6:$C$45,0),3),"")&lt;&gt;"",IFERROR(INDEX(Overrides!$D$6:$J$45,MATCH($F217&amp;$G217,Overrides!$C$6:$C$45,0),3),""),MROUND(VLOOKUP("P2+",Setup!$A$30:$B$36,2,FALSE())*VLOOKUP($G217,Setup!$A$40:$B$48,2,FALSE())*VLOOKUP($F217,Setup!$A$52:$B$55,2,FALSE()),0.5)))</f>
        <v>49</v>
      </c>
      <c r="L217" s="167">
        <f>IF(IFERROR(INDEX(Overrides!$F$49:$L$288,MATCH($A217&amp;$G217,Overrides!$C$49:$C$288,0),4),"")&lt;&gt;"",IFERROR(INDEX(Overrides!$F$49:$L$288,MATCH($A217&amp;$G217,Overrides!$C$49:$C$288,0),4),""),IF(IFERROR(INDEX(Overrides!$D$6:$J$45,MATCH($F217&amp;$G217,Overrides!$C$6:$C$45,0),4),"")&lt;&gt;"",IFERROR(INDEX(Overrides!$D$6:$J$45,MATCH($F217&amp;$G217,Overrides!$C$6:$C$45,0),4),""),MROUND(VLOOKUP("P2",Setup!$A$30:$B$36,2,FALSE())*VLOOKUP($G217,Setup!$A$40:$B$48,2,FALSE())*VLOOKUP($F217,Setup!$A$52:$B$55,2,FALSE()),0.5)))</f>
        <v>39</v>
      </c>
      <c r="M217" s="167">
        <f>IF(IFERROR(INDEX(Overrides!$F$49:$L$288,MATCH($A217&amp;$G217,Overrides!$C$49:$C$288,0),5),"")&lt;&gt;"",IFERROR(INDEX(Overrides!$F$49:$L$288,MATCH($A217&amp;$G217,Overrides!$C$49:$C$288,0),5),""),IF(IFERROR(INDEX(Overrides!$D$6:$J$45,MATCH($F217&amp;$G217,Overrides!$C$6:$C$45,0),5),"")&lt;&gt;"",IFERROR(INDEX(Overrides!$D$6:$J$45,MATCH($F217&amp;$G217,Overrides!$C$6:$C$45,0),5),""),MROUND(VLOOKUP("P3",Setup!$A$30:$B$36,2,FALSE())*VLOOKUP($G217,Setup!$A$40:$B$48,2,FALSE())*VLOOKUP($F217,Setup!$A$52:$B$55,2,FALSE()),0.5)))</f>
        <v>23</v>
      </c>
      <c r="N217" s="167">
        <f>IF(IFERROR(INDEX(Overrides!$F$49:$L$288,MATCH($A217&amp;$G217,Overrides!$C$49:$C$288,0),6),"")&lt;&gt;"",IFERROR(INDEX(Overrides!$F$49:$L$288,MATCH($A217&amp;$G217,Overrides!$C$49:$C$288,0),6),""),IF(IFERROR(INDEX(Overrides!$D$6:$J$45,MATCH($F217&amp;$G217,Overrides!$C$6:$C$45,0),6),"")&lt;&gt;"",IFERROR(INDEX(Overrides!$D$6:$J$45,MATCH($F217&amp;$G217,Overrides!$C$6:$C$45,0),6),""),MROUND(VLOOKUP("P4",Setup!$A$30:$B$36,2,FALSE())*VLOOKUP($G217,Setup!$A$40:$B$48,2,FALSE())*VLOOKUP($F217,Setup!$A$52:$B$55,2,FALSE()),0.5)))</f>
        <v>15</v>
      </c>
      <c r="O217" s="167">
        <f>IF(IFERROR(INDEX(Overrides!$F$49:$L$288,MATCH($A217&amp;$G217,Overrides!$C$49:$C$288,0),7),"")&lt;&gt;"",IFERROR(INDEX(Overrides!$F$49:$L$288,MATCH($A217&amp;$G217,Overrides!$C$49:$C$288,0),7),""),IF(IFERROR(INDEX(Overrides!$D$6:$J$45,MATCH($F217&amp;$G217,Overrides!$C$6:$C$45,0),7),"")&lt;&gt;"",IFERROR(INDEX(Overrides!$D$6:$J$45,MATCH($F217&amp;$G217,Overrides!$C$6:$C$45,0),7),""),MROUND(VLOOKUP("P5",Setup!$A$30:$B$36,2,FALSE())*VLOOKUP($G217,Setup!$A$40:$B$48,2,FALSE())*VLOOKUP($F217,Setup!$A$52:$B$55,2,FALSE()),0.5)))</f>
        <v>12</v>
      </c>
      <c r="P217" s="167">
        <f>SUMIFS(Inventory!$F$2:$F$38,Inventory!$I$2:$I$38,"P1+",Inventory!$E$2:$E$38,"&lt;&gt;West")+IF(UPPER($H217)="YES",SUMIFS(Inventory!$F$2:$F$38,Inventory!$I$2:$I$38,"P1+",Inventory!$E$2:$E$38,"West"),0)</f>
        <v>17</v>
      </c>
      <c r="Q217" s="167">
        <f>SUMIFS(Inventory!$F$2:$F$38,Inventory!$I$2:$I$38,"P1",Inventory!$E$2:$E$38,"&lt;&gt;West")+IF(UPPER($H217)="YES",SUMIFS(Inventory!$F$2:$F$38,Inventory!$I$2:$I$38,"P1",Inventory!$E$2:$E$38,"West"),0)</f>
        <v>119</v>
      </c>
      <c r="R217" s="167">
        <f>SUMIFS(Inventory!$F$2:$F$38,Inventory!$I$2:$I$38,"P2+",Inventory!$E$2:$E$38,"&lt;&gt;West")+IF(UPPER($H217)="YES",SUMIFS(Inventory!$F$2:$F$38,Inventory!$I$2:$I$38,"P2+",Inventory!$E$2:$E$38,"West"),0)</f>
        <v>34</v>
      </c>
      <c r="S217" s="167">
        <f>SUMIFS(Inventory!$F$2:$F$38,Inventory!$I$2:$I$38,"P2",Inventory!$E$2:$E$38,"&lt;&gt;West")+IF(UPPER($H217)="YES",SUMIFS(Inventory!$F$2:$F$38,Inventory!$I$2:$I$38,"P2",Inventory!$E$2:$E$38,"West"),0)</f>
        <v>298</v>
      </c>
      <c r="T217" s="167">
        <f>SUMIFS(Inventory!$F$2:$F$38,Inventory!$I$2:$I$38,"P3",Inventory!$E$2:$E$38,"&lt;&gt;West")+IF(UPPER($H217)="YES",SUMIFS(Inventory!$F$2:$F$38,Inventory!$I$2:$I$38,"P3",Inventory!$E$2:$E$38,"West"),0)</f>
        <v>724</v>
      </c>
      <c r="U217" s="167">
        <f>SUMIFS(Inventory!$F$2:$F$38,Inventory!$I$2:$I$38,"P4",Inventory!$E$2:$E$38,"&lt;&gt;West")+IF(UPPER($H217)="YES",SUMIFS(Inventory!$F$2:$F$38,Inventory!$I$2:$I$38,"P4",Inventory!$E$2:$E$38,"West"),0)</f>
        <v>350</v>
      </c>
      <c r="V217" s="167">
        <f>SUMIFS(Inventory!$F$2:$F$38,Inventory!$I$2:$I$38,"P5",Inventory!$E$2:$E$38,"&lt;&gt;West")+IF(UPPER($H217)="YES",SUMIFS(Inventory!$F$2:$F$38,Inventory!$I$2:$I$38,"P5",Inventory!$E$2:$E$38,"West"),0)</f>
        <v>614</v>
      </c>
      <c r="W217" s="167">
        <f t="shared" si="271"/>
        <v>2156</v>
      </c>
      <c r="X217" s="241">
        <f>IF(IFERROR(INDEX(Overrides!$F$292:$L$531,MATCH($A217&amp;$G217,Overrides!$C$292:$C$531,0),1),"")&lt;&gt;"",IFERROR(INDEX(Overrides!$F$292:$L$531,MATCH($A217&amp;$G217,Overrides!$C$292:$C$531,0),1),""),ROUND(P217*Setup!B$74*VLOOKUP($F217,Setup!$A$52:$C$55,3,FALSE()),0))</f>
        <v>0</v>
      </c>
      <c r="Y217" s="241">
        <f>IF(IFERROR(INDEX(Overrides!$F$292:$L$531,MATCH($A217&amp;$G217,Overrides!$C$292:$C$531,0),2),"")&lt;&gt;"",IFERROR(INDEX(Overrides!$F$292:$L$531,MATCH($A217&amp;$G217,Overrides!$C$292:$C$531,0),2),""),ROUND(Q217*Setup!C$74*VLOOKUP($F217,Setup!$A$52:$C$55,3,FALSE()),0))</f>
        <v>0</v>
      </c>
      <c r="Z217" s="241">
        <f>IF(IFERROR(INDEX(Overrides!$F$292:$L$531,MATCH($A217&amp;$G217,Overrides!$C$292:$C$531,0),3),"")&lt;&gt;"",IFERROR(INDEX(Overrides!$F$292:$L$531,MATCH($A217&amp;$G217,Overrides!$C$292:$C$531,0),3),""),ROUND(R217*Setup!D$74*VLOOKUP($F217,Setup!$A$52:$C$55,3,FALSE()),0))</f>
        <v>0</v>
      </c>
      <c r="AA217" s="241">
        <f>IF(IFERROR(INDEX(Overrides!$F$292:$L$531,MATCH($A217&amp;$G217,Overrides!$C$292:$C$531,0),4),"")&lt;&gt;"",IFERROR(INDEX(Overrides!$F$292:$L$531,MATCH($A217&amp;$G217,Overrides!$C$292:$C$531,0),4),""),ROUND(S217*Setup!E$74*VLOOKUP($F217,Setup!$A$52:$C$55,3,FALSE()),0))</f>
        <v>0</v>
      </c>
      <c r="AB217" s="241">
        <f>IF(IFERROR(INDEX(Overrides!$F$292:$L$531,MATCH($A217&amp;$G217,Overrides!$C$292:$C$531,0),5),"")&lt;&gt;"",IFERROR(INDEX(Overrides!$F$292:$L$531,MATCH($A217&amp;$G217,Overrides!$C$292:$C$531,0),5),""),ROUND(T217*Setup!F$74*VLOOKUP($F217,Setup!$A$52:$C$55,3,FALSE()),0))</f>
        <v>0</v>
      </c>
      <c r="AC217" s="241">
        <f>IF(IFERROR(INDEX(Overrides!$F$292:$L$531,MATCH($A217&amp;$G217,Overrides!$C$292:$C$531,0),6),"")&lt;&gt;"",IFERROR(INDEX(Overrides!$F$292:$L$531,MATCH($A217&amp;$G217,Overrides!$C$292:$C$531,0),6),""),ROUND(U217*Setup!G$74*VLOOKUP($F217,Setup!$A$52:$C$55,3,FALSE()),0))</f>
        <v>0</v>
      </c>
      <c r="AD217" s="241">
        <f>IF(IFERROR(INDEX(Overrides!$F$292:$L$531,MATCH($A217&amp;$G217,Overrides!$C$292:$C$531,0),7),"")&lt;&gt;"",IFERROR(INDEX(Overrides!$F$292:$L$531,MATCH($A217&amp;$G217,Overrides!$C$292:$C$531,0),7),""),ROUND(V217*Setup!H$74*VLOOKUP($F217,Setup!$A$52:$C$55,3,FALSE()),0))</f>
        <v>0</v>
      </c>
      <c r="AE217" s="167">
        <f t="shared" si="247"/>
        <v>0</v>
      </c>
      <c r="AF217" s="167">
        <f t="shared" si="248"/>
        <v>17</v>
      </c>
      <c r="AG217" s="167">
        <f t="shared" si="249"/>
        <v>119</v>
      </c>
      <c r="AH217" s="167">
        <f t="shared" si="250"/>
        <v>34</v>
      </c>
      <c r="AI217" s="167">
        <f t="shared" si="251"/>
        <v>298</v>
      </c>
      <c r="AJ217" s="167">
        <f t="shared" si="252"/>
        <v>724</v>
      </c>
      <c r="AK217" s="167">
        <f t="shared" si="253"/>
        <v>350</v>
      </c>
      <c r="AL217" s="167">
        <f t="shared" si="254"/>
        <v>614</v>
      </c>
      <c r="AM217" s="167">
        <f t="shared" si="255"/>
        <v>1542</v>
      </c>
      <c r="AN217" s="167">
        <f t="shared" si="272"/>
        <v>0</v>
      </c>
      <c r="AO217" s="167">
        <f t="shared" si="273"/>
        <v>0</v>
      </c>
      <c r="AP217" s="167">
        <f t="shared" si="274"/>
        <v>0</v>
      </c>
      <c r="AQ217" s="167">
        <f t="shared" si="275"/>
        <v>0</v>
      </c>
      <c r="AR217" s="167">
        <f t="shared" si="276"/>
        <v>0</v>
      </c>
      <c r="AS217" s="167">
        <f t="shared" si="277"/>
        <v>0</v>
      </c>
      <c r="AT217" s="167">
        <f t="shared" si="278"/>
        <v>0</v>
      </c>
      <c r="AU217" s="167">
        <f t="shared" si="256"/>
        <v>0</v>
      </c>
      <c r="AV217" s="167" t="str">
        <f>Setup!I24</f>
        <v>No</v>
      </c>
      <c r="AW217" s="167" t="str">
        <f>Setup!J24</f>
        <v>No</v>
      </c>
    </row>
    <row r="218" spans="1:49" ht="14.4" x14ac:dyDescent="0.3">
      <c r="A218" s="167">
        <f>Setup!A24</f>
        <v>22</v>
      </c>
      <c r="B218" s="167" t="str">
        <f>Setup!B24</f>
        <v>-</v>
      </c>
      <c r="C218" s="167" t="str">
        <f>Setup!C24</f>
        <v>-</v>
      </c>
      <c r="D218" s="167" t="str">
        <f>Setup!D24</f>
        <v>-</v>
      </c>
      <c r="E218" s="167" t="str">
        <f>Setup!E24</f>
        <v>-</v>
      </c>
      <c r="F218" s="167" t="str">
        <f>Setup!F24</f>
        <v>B</v>
      </c>
      <c r="G218" s="167" t="s">
        <v>119</v>
      </c>
      <c r="H218" s="167" t="str">
        <f>Setup!H24</f>
        <v>No</v>
      </c>
      <c r="I218" s="167">
        <f>IF(IFERROR(INDEX(Overrides!$F$49:$L$288,MATCH($A218&amp;$G218,Overrides!$C$49:$C$288,0),1),"")&lt;&gt;"",IFERROR(INDEX(Overrides!$F$49:$L$288,MATCH($A218&amp;$G218,Overrides!$C$49:$C$288,0),1),""),IF(IFERROR(INDEX(Overrides!$D$6:$J$45,MATCH($F218&amp;$G218,Overrides!$C$6:$C$45,0),1),"")&lt;&gt;"",IFERROR(INDEX(Overrides!$D$6:$J$45,MATCH($F218&amp;$G218,Overrides!$C$6:$C$45,0),1),""),MROUND(VLOOKUP("P1+",Setup!$A$30:$B$36,2,FALSE())*VLOOKUP($G218,Setup!$A$40:$B$48,2,FALSE())*VLOOKUP($F218,Setup!$A$52:$B$55,2,FALSE()),0.5)))</f>
        <v>0</v>
      </c>
      <c r="J218" s="167">
        <f>IF(IFERROR(INDEX(Overrides!$F$49:$L$288,MATCH($A218&amp;$G218,Overrides!$C$49:$C$288,0),2),"")&lt;&gt;"",IFERROR(INDEX(Overrides!$F$49:$L$288,MATCH($A218&amp;$G218,Overrides!$C$49:$C$288,0),2),""),IF(IFERROR(INDEX(Overrides!$D$6:$J$45,MATCH($F218&amp;$G218,Overrides!$C$6:$C$45,0),2),"")&lt;&gt;"",IFERROR(INDEX(Overrides!$D$6:$J$45,MATCH($F218&amp;$G218,Overrides!$C$6:$C$45,0),2),""),MROUND(VLOOKUP("P1",Setup!$A$30:$B$36,2,FALSE())*VLOOKUP($G218,Setup!$A$40:$B$48,2,FALSE())*VLOOKUP($F218,Setup!$A$52:$B$55,2,FALSE()),0.5)))</f>
        <v>0</v>
      </c>
      <c r="K218" s="167">
        <f>IF(IFERROR(INDEX(Overrides!$F$49:$L$288,MATCH($A218&amp;$G218,Overrides!$C$49:$C$288,0),3),"")&lt;&gt;"",IFERROR(INDEX(Overrides!$F$49:$L$288,MATCH($A218&amp;$G218,Overrides!$C$49:$C$288,0),3),""),IF(IFERROR(INDEX(Overrides!$D$6:$J$45,MATCH($F218&amp;$G218,Overrides!$C$6:$C$45,0),3),"")&lt;&gt;"",IFERROR(INDEX(Overrides!$D$6:$J$45,MATCH($F218&amp;$G218,Overrides!$C$6:$C$45,0),3),""),MROUND(VLOOKUP("P2+",Setup!$A$30:$B$36,2,FALSE())*VLOOKUP($G218,Setup!$A$40:$B$48,2,FALSE())*VLOOKUP($F218,Setup!$A$52:$B$55,2,FALSE()),0.5)))</f>
        <v>0</v>
      </c>
      <c r="L218" s="167">
        <f>IF(IFERROR(INDEX(Overrides!$F$49:$L$288,MATCH($A218&amp;$G218,Overrides!$C$49:$C$288,0),4),"")&lt;&gt;"",IFERROR(INDEX(Overrides!$F$49:$L$288,MATCH($A218&amp;$G218,Overrides!$C$49:$C$288,0),4),""),IF(IFERROR(INDEX(Overrides!$D$6:$J$45,MATCH($F218&amp;$G218,Overrides!$C$6:$C$45,0),4),"")&lt;&gt;"",IFERROR(INDEX(Overrides!$D$6:$J$45,MATCH($F218&amp;$G218,Overrides!$C$6:$C$45,0),4),""),MROUND(VLOOKUP("P2",Setup!$A$30:$B$36,2,FALSE())*VLOOKUP($G218,Setup!$A$40:$B$48,2,FALSE())*VLOOKUP($F218,Setup!$A$52:$B$55,2,FALSE()),0.5)))</f>
        <v>0</v>
      </c>
      <c r="M218" s="167">
        <f>IF(IFERROR(INDEX(Overrides!$F$49:$L$288,MATCH($A218&amp;$G218,Overrides!$C$49:$C$288,0),5),"")&lt;&gt;"",IFERROR(INDEX(Overrides!$F$49:$L$288,MATCH($A218&amp;$G218,Overrides!$C$49:$C$288,0),5),""),IF(IFERROR(INDEX(Overrides!$D$6:$J$45,MATCH($F218&amp;$G218,Overrides!$C$6:$C$45,0),5),"")&lt;&gt;"",IFERROR(INDEX(Overrides!$D$6:$J$45,MATCH($F218&amp;$G218,Overrides!$C$6:$C$45,0),5),""),MROUND(VLOOKUP("P3",Setup!$A$30:$B$36,2,FALSE())*VLOOKUP($G218,Setup!$A$40:$B$48,2,FALSE())*VLOOKUP($F218,Setup!$A$52:$B$55,2,FALSE()),0.5)))</f>
        <v>0</v>
      </c>
      <c r="N218" s="167">
        <f>IF(IFERROR(INDEX(Overrides!$F$49:$L$288,MATCH($A218&amp;$G218,Overrides!$C$49:$C$288,0),6),"")&lt;&gt;"",IFERROR(INDEX(Overrides!$F$49:$L$288,MATCH($A218&amp;$G218,Overrides!$C$49:$C$288,0),6),""),IF(IFERROR(INDEX(Overrides!$D$6:$J$45,MATCH($F218&amp;$G218,Overrides!$C$6:$C$45,0),6),"")&lt;&gt;"",IFERROR(INDEX(Overrides!$D$6:$J$45,MATCH($F218&amp;$G218,Overrides!$C$6:$C$45,0),6),""),MROUND(VLOOKUP("P4",Setup!$A$30:$B$36,2,FALSE())*VLOOKUP($G218,Setup!$A$40:$B$48,2,FALSE())*VLOOKUP($F218,Setup!$A$52:$B$55,2,FALSE()),0.5)))</f>
        <v>0</v>
      </c>
      <c r="O218" s="167">
        <f>IF(IFERROR(INDEX(Overrides!$F$49:$L$288,MATCH($A218&amp;$G218,Overrides!$C$49:$C$288,0),7),"")&lt;&gt;"",IFERROR(INDEX(Overrides!$F$49:$L$288,MATCH($A218&amp;$G218,Overrides!$C$49:$C$288,0),7),""),IF(IFERROR(INDEX(Overrides!$D$6:$J$45,MATCH($F218&amp;$G218,Overrides!$C$6:$C$45,0),7),"")&lt;&gt;"",IFERROR(INDEX(Overrides!$D$6:$J$45,MATCH($F218&amp;$G218,Overrides!$C$6:$C$45,0),7),""),MROUND(VLOOKUP("P5",Setup!$A$30:$B$36,2,FALSE())*VLOOKUP($G218,Setup!$A$40:$B$48,2,FALSE())*VLOOKUP($F218,Setup!$A$52:$B$55,2,FALSE()),0.5)))</f>
        <v>0</v>
      </c>
      <c r="P218" s="167">
        <f>SUMIFS(Inventory!$F$2:$F$38,Inventory!$I$2:$I$38,"P1+",Inventory!$E$2:$E$38,"&lt;&gt;West")+IF(UPPER($H218)="YES",SUMIFS(Inventory!$F$2:$F$38,Inventory!$I$2:$I$38,"P1+",Inventory!$E$2:$E$38,"West"),0)</f>
        <v>17</v>
      </c>
      <c r="Q218" s="167">
        <f>SUMIFS(Inventory!$F$2:$F$38,Inventory!$I$2:$I$38,"P1",Inventory!$E$2:$E$38,"&lt;&gt;West")+IF(UPPER($H218)="YES",SUMIFS(Inventory!$F$2:$F$38,Inventory!$I$2:$I$38,"P1",Inventory!$E$2:$E$38,"West"),0)</f>
        <v>119</v>
      </c>
      <c r="R218" s="167">
        <f>SUMIFS(Inventory!$F$2:$F$38,Inventory!$I$2:$I$38,"P2+",Inventory!$E$2:$E$38,"&lt;&gt;West")+IF(UPPER($H218)="YES",SUMIFS(Inventory!$F$2:$F$38,Inventory!$I$2:$I$38,"P2+",Inventory!$E$2:$E$38,"West"),0)</f>
        <v>34</v>
      </c>
      <c r="S218" s="167">
        <f>SUMIFS(Inventory!$F$2:$F$38,Inventory!$I$2:$I$38,"P2",Inventory!$E$2:$E$38,"&lt;&gt;West")+IF(UPPER($H218)="YES",SUMIFS(Inventory!$F$2:$F$38,Inventory!$I$2:$I$38,"P2",Inventory!$E$2:$E$38,"West"),0)</f>
        <v>298</v>
      </c>
      <c r="T218" s="167">
        <f>SUMIFS(Inventory!$F$2:$F$38,Inventory!$I$2:$I$38,"P3",Inventory!$E$2:$E$38,"&lt;&gt;West")+IF(UPPER($H218)="YES",SUMIFS(Inventory!$F$2:$F$38,Inventory!$I$2:$I$38,"P3",Inventory!$E$2:$E$38,"West"),0)</f>
        <v>724</v>
      </c>
      <c r="U218" s="167">
        <f>SUMIFS(Inventory!$F$2:$F$38,Inventory!$I$2:$I$38,"P4",Inventory!$E$2:$E$38,"&lt;&gt;West")+IF(UPPER($H218)="YES",SUMIFS(Inventory!$F$2:$F$38,Inventory!$I$2:$I$38,"P4",Inventory!$E$2:$E$38,"West"),0)</f>
        <v>350</v>
      </c>
      <c r="V218" s="167">
        <f>SUMIFS(Inventory!$F$2:$F$38,Inventory!$I$2:$I$38,"P5",Inventory!$E$2:$E$38,"&lt;&gt;West")+IF(UPPER($H218)="YES",SUMIFS(Inventory!$F$2:$F$38,Inventory!$I$2:$I$38,"P5",Inventory!$E$2:$E$38,"West"),0)</f>
        <v>614</v>
      </c>
      <c r="W218" s="167">
        <f t="shared" si="271"/>
        <v>2156</v>
      </c>
      <c r="X218" s="241">
        <f>IF(IFERROR(INDEX(Overrides!$F$292:$L$531,MATCH($A218&amp;$G218,Overrides!$C$292:$C$531,0),1),"")&lt;&gt;"",IFERROR(INDEX(Overrides!$F$292:$L$531,MATCH($A218&amp;$G218,Overrides!$C$292:$C$531,0),1),""),ROUND(P218*Setup!B$75*VLOOKUP($F218,Setup!$A$52:$C$55,3,FALSE()),0))</f>
        <v>0</v>
      </c>
      <c r="Y218" s="241">
        <f>IF(IFERROR(INDEX(Overrides!$F$292:$L$531,MATCH($A218&amp;$G218,Overrides!$C$292:$C$531,0),2),"")&lt;&gt;"",IFERROR(INDEX(Overrides!$F$292:$L$531,MATCH($A218&amp;$G218,Overrides!$C$292:$C$531,0),2),""),ROUND(Q218*Setup!C$75*VLOOKUP($F218,Setup!$A$52:$C$55,3,FALSE()),0))</f>
        <v>0</v>
      </c>
      <c r="Z218" s="241">
        <f>IF(IFERROR(INDEX(Overrides!$F$292:$L$531,MATCH($A218&amp;$G218,Overrides!$C$292:$C$531,0),3),"")&lt;&gt;"",IFERROR(INDEX(Overrides!$F$292:$L$531,MATCH($A218&amp;$G218,Overrides!$C$292:$C$531,0),3),""),ROUND(R218*Setup!D$75*VLOOKUP($F218,Setup!$A$52:$C$55,3,FALSE()),0))</f>
        <v>0</v>
      </c>
      <c r="AA218" s="241">
        <f>IF(IFERROR(INDEX(Overrides!$F$292:$L$531,MATCH($A218&amp;$G218,Overrides!$C$292:$C$531,0),4),"")&lt;&gt;"",IFERROR(INDEX(Overrides!$F$292:$L$531,MATCH($A218&amp;$G218,Overrides!$C$292:$C$531,0),4),""),ROUND(S218*Setup!E$75*VLOOKUP($F218,Setup!$A$52:$C$55,3,FALSE()),0))</f>
        <v>0</v>
      </c>
      <c r="AB218" s="241">
        <f>IF(IFERROR(INDEX(Overrides!$F$292:$L$531,MATCH($A218&amp;$G218,Overrides!$C$292:$C$531,0),5),"")&lt;&gt;"",IFERROR(INDEX(Overrides!$F$292:$L$531,MATCH($A218&amp;$G218,Overrides!$C$292:$C$531,0),5),""),ROUND(T218*Setup!F$75*VLOOKUP($F218,Setup!$A$52:$C$55,3,FALSE()),0))</f>
        <v>0</v>
      </c>
      <c r="AC218" s="241">
        <f>IF(IFERROR(INDEX(Overrides!$F$292:$L$531,MATCH($A218&amp;$G218,Overrides!$C$292:$C$531,0),6),"")&lt;&gt;"",IFERROR(INDEX(Overrides!$F$292:$L$531,MATCH($A218&amp;$G218,Overrides!$C$292:$C$531,0),6),""),ROUND(U218*Setup!G$75*VLOOKUP($F218,Setup!$A$52:$C$55,3,FALSE()),0))</f>
        <v>0</v>
      </c>
      <c r="AD218" s="241">
        <f>IF(IFERROR(INDEX(Overrides!$F$292:$L$531,MATCH($A218&amp;$G218,Overrides!$C$292:$C$531,0),7),"")&lt;&gt;"",IFERROR(INDEX(Overrides!$F$292:$L$531,MATCH($A218&amp;$G218,Overrides!$C$292:$C$531,0),7),""),ROUND(V218*Setup!H$75*VLOOKUP($F218,Setup!$A$52:$C$55,3,FALSE()),0))</f>
        <v>0</v>
      </c>
      <c r="AE218" s="167">
        <f t="shared" si="247"/>
        <v>0</v>
      </c>
      <c r="AF218" s="167">
        <f t="shared" si="248"/>
        <v>17</v>
      </c>
      <c r="AG218" s="167">
        <f t="shared" si="249"/>
        <v>119</v>
      </c>
      <c r="AH218" s="167">
        <f t="shared" si="250"/>
        <v>34</v>
      </c>
      <c r="AI218" s="167">
        <f t="shared" si="251"/>
        <v>298</v>
      </c>
      <c r="AJ218" s="167">
        <f t="shared" si="252"/>
        <v>724</v>
      </c>
      <c r="AK218" s="167">
        <f t="shared" si="253"/>
        <v>350</v>
      </c>
      <c r="AL218" s="167">
        <f t="shared" si="254"/>
        <v>614</v>
      </c>
      <c r="AM218" s="167">
        <f t="shared" si="255"/>
        <v>1542</v>
      </c>
      <c r="AN218" s="167">
        <f t="shared" si="272"/>
        <v>0</v>
      </c>
      <c r="AO218" s="167">
        <f t="shared" si="273"/>
        <v>0</v>
      </c>
      <c r="AP218" s="167">
        <f t="shared" si="274"/>
        <v>0</v>
      </c>
      <c r="AQ218" s="167">
        <f t="shared" si="275"/>
        <v>0</v>
      </c>
      <c r="AR218" s="167">
        <f t="shared" si="276"/>
        <v>0</v>
      </c>
      <c r="AS218" s="167">
        <f t="shared" si="277"/>
        <v>0</v>
      </c>
      <c r="AT218" s="167">
        <f t="shared" si="278"/>
        <v>0</v>
      </c>
      <c r="AU218" s="167">
        <f t="shared" si="256"/>
        <v>0</v>
      </c>
      <c r="AV218" s="167" t="str">
        <f>Setup!I24</f>
        <v>No</v>
      </c>
      <c r="AW218" s="167" t="str">
        <f>Setup!J24</f>
        <v>No</v>
      </c>
    </row>
    <row r="219" spans="1:49" ht="14.4" x14ac:dyDescent="0.3">
      <c r="A219" s="167">
        <f>Setup!A24</f>
        <v>22</v>
      </c>
      <c r="B219" s="167" t="str">
        <f>Setup!B24</f>
        <v>-</v>
      </c>
      <c r="C219" s="167" t="str">
        <f>Setup!C24</f>
        <v>-</v>
      </c>
      <c r="D219" s="167" t="str">
        <f>Setup!D24</f>
        <v>-</v>
      </c>
      <c r="E219" s="167" t="str">
        <f>Setup!E24</f>
        <v>-</v>
      </c>
      <c r="F219" s="167" t="str">
        <f>Setup!F24</f>
        <v>B</v>
      </c>
      <c r="G219" s="167" t="s">
        <v>121</v>
      </c>
      <c r="H219" s="167" t="str">
        <f>Setup!H24</f>
        <v>No</v>
      </c>
      <c r="I219" s="167">
        <f>IF(IFERROR(INDEX(Overrides!$F$49:$L$288,MATCH($A219&amp;$G219,Overrides!$C$49:$C$288,0),1),"")&lt;&gt;"",IFERROR(INDEX(Overrides!$F$49:$L$288,MATCH($A219&amp;$G219,Overrides!$C$49:$C$288,0),1),""),IF(IFERROR(INDEX(Overrides!$D$6:$J$45,MATCH($F219&amp;$G219,Overrides!$C$6:$C$45,0),1),"")&lt;&gt;"",IFERROR(INDEX(Overrides!$D$6:$J$45,MATCH($F219&amp;$G219,Overrides!$C$6:$C$45,0),1),""),MROUND(VLOOKUP("P1+",Setup!$A$30:$B$36,2,FALSE())*VLOOKUP($G219,Setup!$A$40:$B$48,2,FALSE())*VLOOKUP($F219,Setup!$A$52:$B$55,2,FALSE()),0.5)))</f>
        <v>0</v>
      </c>
      <c r="J219" s="167">
        <f>IF(IFERROR(INDEX(Overrides!$F$49:$L$288,MATCH($A219&amp;$G219,Overrides!$C$49:$C$288,0),2),"")&lt;&gt;"",IFERROR(INDEX(Overrides!$F$49:$L$288,MATCH($A219&amp;$G219,Overrides!$C$49:$C$288,0),2),""),IF(IFERROR(INDEX(Overrides!$D$6:$J$45,MATCH($F219&amp;$G219,Overrides!$C$6:$C$45,0),2),"")&lt;&gt;"",IFERROR(INDEX(Overrides!$D$6:$J$45,MATCH($F219&amp;$G219,Overrides!$C$6:$C$45,0),2),""),MROUND(VLOOKUP("P1",Setup!$A$30:$B$36,2,FALSE())*VLOOKUP($G219,Setup!$A$40:$B$48,2,FALSE())*VLOOKUP($F219,Setup!$A$52:$B$55,2,FALSE()),0.5)))</f>
        <v>0</v>
      </c>
      <c r="K219" s="167">
        <f>IF(IFERROR(INDEX(Overrides!$F$49:$L$288,MATCH($A219&amp;$G219,Overrides!$C$49:$C$288,0),3),"")&lt;&gt;"",IFERROR(INDEX(Overrides!$F$49:$L$288,MATCH($A219&amp;$G219,Overrides!$C$49:$C$288,0),3),""),IF(IFERROR(INDEX(Overrides!$D$6:$J$45,MATCH($F219&amp;$G219,Overrides!$C$6:$C$45,0),3),"")&lt;&gt;"",IFERROR(INDEX(Overrides!$D$6:$J$45,MATCH($F219&amp;$G219,Overrides!$C$6:$C$45,0),3),""),MROUND(VLOOKUP("P2+",Setup!$A$30:$B$36,2,FALSE())*VLOOKUP($G219,Setup!$A$40:$B$48,2,FALSE())*VLOOKUP($F219,Setup!$A$52:$B$55,2,FALSE()),0.5)))</f>
        <v>0</v>
      </c>
      <c r="L219" s="167">
        <f>IF(IFERROR(INDEX(Overrides!$F$49:$L$288,MATCH($A219&amp;$G219,Overrides!$C$49:$C$288,0),4),"")&lt;&gt;"",IFERROR(INDEX(Overrides!$F$49:$L$288,MATCH($A219&amp;$G219,Overrides!$C$49:$C$288,0),4),""),IF(IFERROR(INDEX(Overrides!$D$6:$J$45,MATCH($F219&amp;$G219,Overrides!$C$6:$C$45,0),4),"")&lt;&gt;"",IFERROR(INDEX(Overrides!$D$6:$J$45,MATCH($F219&amp;$G219,Overrides!$C$6:$C$45,0),4),""),MROUND(VLOOKUP("P2",Setup!$A$30:$B$36,2,FALSE())*VLOOKUP($G219,Setup!$A$40:$B$48,2,FALSE())*VLOOKUP($F219,Setup!$A$52:$B$55,2,FALSE()),0.5)))</f>
        <v>0</v>
      </c>
      <c r="M219" s="167">
        <f>IF(IFERROR(INDEX(Overrides!$F$49:$L$288,MATCH($A219&amp;$G219,Overrides!$C$49:$C$288,0),5),"")&lt;&gt;"",IFERROR(INDEX(Overrides!$F$49:$L$288,MATCH($A219&amp;$G219,Overrides!$C$49:$C$288,0),5),""),IF(IFERROR(INDEX(Overrides!$D$6:$J$45,MATCH($F219&amp;$G219,Overrides!$C$6:$C$45,0),5),"")&lt;&gt;"",IFERROR(INDEX(Overrides!$D$6:$J$45,MATCH($F219&amp;$G219,Overrides!$C$6:$C$45,0),5),""),MROUND(VLOOKUP("P3",Setup!$A$30:$B$36,2,FALSE())*VLOOKUP($G219,Setup!$A$40:$B$48,2,FALSE())*VLOOKUP($F219,Setup!$A$52:$B$55,2,FALSE()),0.5)))</f>
        <v>0</v>
      </c>
      <c r="N219" s="167">
        <f>IF(IFERROR(INDEX(Overrides!$F$49:$L$288,MATCH($A219&amp;$G219,Overrides!$C$49:$C$288,0),6),"")&lt;&gt;"",IFERROR(INDEX(Overrides!$F$49:$L$288,MATCH($A219&amp;$G219,Overrides!$C$49:$C$288,0),6),""),IF(IFERROR(INDEX(Overrides!$D$6:$J$45,MATCH($F219&amp;$G219,Overrides!$C$6:$C$45,0),6),"")&lt;&gt;"",IFERROR(INDEX(Overrides!$D$6:$J$45,MATCH($F219&amp;$G219,Overrides!$C$6:$C$45,0),6),""),MROUND(VLOOKUP("P4",Setup!$A$30:$B$36,2,FALSE())*VLOOKUP($G219,Setup!$A$40:$B$48,2,FALSE())*VLOOKUP($F219,Setup!$A$52:$B$55,2,FALSE()),0.5)))</f>
        <v>0</v>
      </c>
      <c r="O219" s="167">
        <f>IF(IFERROR(INDEX(Overrides!$F$49:$L$288,MATCH($A219&amp;$G219,Overrides!$C$49:$C$288,0),7),"")&lt;&gt;"",IFERROR(INDEX(Overrides!$F$49:$L$288,MATCH($A219&amp;$G219,Overrides!$C$49:$C$288,0),7),""),IF(IFERROR(INDEX(Overrides!$D$6:$J$45,MATCH($F219&amp;$G219,Overrides!$C$6:$C$45,0),7),"")&lt;&gt;"",IFERROR(INDEX(Overrides!$D$6:$J$45,MATCH($F219&amp;$G219,Overrides!$C$6:$C$45,0),7),""),MROUND(VLOOKUP("P5",Setup!$A$30:$B$36,2,FALSE())*VLOOKUP($G219,Setup!$A$40:$B$48,2,FALSE())*VLOOKUP($F219,Setup!$A$52:$B$55,2,FALSE()),0.5)))</f>
        <v>0</v>
      </c>
      <c r="P219" s="167">
        <f>SUMIFS(Inventory!$F$2:$F$38,Inventory!$I$2:$I$38,"P1+",Inventory!$E$2:$E$38,"&lt;&gt;West")+IF(UPPER($H219)="YES",SUMIFS(Inventory!$F$2:$F$38,Inventory!$I$2:$I$38,"P1+",Inventory!$E$2:$E$38,"West"),0)</f>
        <v>17</v>
      </c>
      <c r="Q219" s="167">
        <f>SUMIFS(Inventory!$F$2:$F$38,Inventory!$I$2:$I$38,"P1",Inventory!$E$2:$E$38,"&lt;&gt;West")+IF(UPPER($H219)="YES",SUMIFS(Inventory!$F$2:$F$38,Inventory!$I$2:$I$38,"P1",Inventory!$E$2:$E$38,"West"),0)</f>
        <v>119</v>
      </c>
      <c r="R219" s="167">
        <f>SUMIFS(Inventory!$F$2:$F$38,Inventory!$I$2:$I$38,"P2+",Inventory!$E$2:$E$38,"&lt;&gt;West")+IF(UPPER($H219)="YES",SUMIFS(Inventory!$F$2:$F$38,Inventory!$I$2:$I$38,"P2+",Inventory!$E$2:$E$38,"West"),0)</f>
        <v>34</v>
      </c>
      <c r="S219" s="167">
        <f>SUMIFS(Inventory!$F$2:$F$38,Inventory!$I$2:$I$38,"P2",Inventory!$E$2:$E$38,"&lt;&gt;West")+IF(UPPER($H219)="YES",SUMIFS(Inventory!$F$2:$F$38,Inventory!$I$2:$I$38,"P2",Inventory!$E$2:$E$38,"West"),0)</f>
        <v>298</v>
      </c>
      <c r="T219" s="167">
        <f>SUMIFS(Inventory!$F$2:$F$38,Inventory!$I$2:$I$38,"P3",Inventory!$E$2:$E$38,"&lt;&gt;West")+IF(UPPER($H219)="YES",SUMIFS(Inventory!$F$2:$F$38,Inventory!$I$2:$I$38,"P3",Inventory!$E$2:$E$38,"West"),0)</f>
        <v>724</v>
      </c>
      <c r="U219" s="167">
        <f>SUMIFS(Inventory!$F$2:$F$38,Inventory!$I$2:$I$38,"P4",Inventory!$E$2:$E$38,"&lt;&gt;West")+IF(UPPER($H219)="YES",SUMIFS(Inventory!$F$2:$F$38,Inventory!$I$2:$I$38,"P4",Inventory!$E$2:$E$38,"West"),0)</f>
        <v>350</v>
      </c>
      <c r="V219" s="167">
        <f>SUMIFS(Inventory!$F$2:$F$38,Inventory!$I$2:$I$38,"P5",Inventory!$E$2:$E$38,"&lt;&gt;West")+IF(UPPER($H219)="YES",SUMIFS(Inventory!$F$2:$F$38,Inventory!$I$2:$I$38,"P5",Inventory!$E$2:$E$38,"West"),0)</f>
        <v>614</v>
      </c>
      <c r="W219" s="167">
        <f t="shared" si="271"/>
        <v>2156</v>
      </c>
      <c r="X219" s="241">
        <f>IF(IFERROR(INDEX(Overrides!$F$292:$L$531,MATCH($A219&amp;$G219,Overrides!$C$292:$C$531,0),1),"")&lt;&gt;"",IFERROR(INDEX(Overrides!$F$292:$L$531,MATCH($A219&amp;$G219,Overrides!$C$292:$C$531,0),1),""),ROUND(P219*Setup!B$76*VLOOKUP($F219,Setup!$A$52:$C$55,3,FALSE()),0))</f>
        <v>0</v>
      </c>
      <c r="Y219" s="241">
        <f>IF(IFERROR(INDEX(Overrides!$F$292:$L$531,MATCH($A219&amp;$G219,Overrides!$C$292:$C$531,0),2),"")&lt;&gt;"",IFERROR(INDEX(Overrides!$F$292:$L$531,MATCH($A219&amp;$G219,Overrides!$C$292:$C$531,0),2),""),ROUND(Q219*Setup!C$76*VLOOKUP($F219,Setup!$A$52:$C$55,3,FALSE()),0))</f>
        <v>0</v>
      </c>
      <c r="Z219" s="241">
        <f>IF(IFERROR(INDEX(Overrides!$F$292:$L$531,MATCH($A219&amp;$G219,Overrides!$C$292:$C$531,0),3),"")&lt;&gt;"",IFERROR(INDEX(Overrides!$F$292:$L$531,MATCH($A219&amp;$G219,Overrides!$C$292:$C$531,0),3),""),ROUND(R219*Setup!D$76*VLOOKUP($F219,Setup!$A$52:$C$55,3,FALSE()),0))</f>
        <v>0</v>
      </c>
      <c r="AA219" s="241">
        <f>IF(IFERROR(INDEX(Overrides!$F$292:$L$531,MATCH($A219&amp;$G219,Overrides!$C$292:$C$531,0),4),"")&lt;&gt;"",IFERROR(INDEX(Overrides!$F$292:$L$531,MATCH($A219&amp;$G219,Overrides!$C$292:$C$531,0),4),""),ROUND(S219*Setup!E$76*VLOOKUP($F219,Setup!$A$52:$C$55,3,FALSE()),0))</f>
        <v>0</v>
      </c>
      <c r="AB219" s="241">
        <f>IF(IFERROR(INDEX(Overrides!$F$292:$L$531,MATCH($A219&amp;$G219,Overrides!$C$292:$C$531,0),5),"")&lt;&gt;"",IFERROR(INDEX(Overrides!$F$292:$L$531,MATCH($A219&amp;$G219,Overrides!$C$292:$C$531,0),5),""),ROUND(T219*Setup!F$76*VLOOKUP($F219,Setup!$A$52:$C$55,3,FALSE()),0))</f>
        <v>0</v>
      </c>
      <c r="AC219" s="241">
        <f>IF(IFERROR(INDEX(Overrides!$F$292:$L$531,MATCH($A219&amp;$G219,Overrides!$C$292:$C$531,0),6),"")&lt;&gt;"",IFERROR(INDEX(Overrides!$F$292:$L$531,MATCH($A219&amp;$G219,Overrides!$C$292:$C$531,0),6),""),ROUND(U219*Setup!G$76*VLOOKUP($F219,Setup!$A$52:$C$55,3,FALSE()),0))</f>
        <v>0</v>
      </c>
      <c r="AD219" s="241">
        <f>IF(IFERROR(INDEX(Overrides!$F$292:$L$531,MATCH($A219&amp;$G219,Overrides!$C$292:$C$531,0),7),"")&lt;&gt;"",IFERROR(INDEX(Overrides!$F$292:$L$531,MATCH($A219&amp;$G219,Overrides!$C$292:$C$531,0),7),""),ROUND(V219*Setup!H$76*VLOOKUP($F219,Setup!$A$52:$C$55,3,FALSE()),0))</f>
        <v>0</v>
      </c>
      <c r="AE219" s="167">
        <f t="shared" si="247"/>
        <v>0</v>
      </c>
      <c r="AF219" s="167">
        <f t="shared" si="248"/>
        <v>17</v>
      </c>
      <c r="AG219" s="167">
        <f t="shared" si="249"/>
        <v>119</v>
      </c>
      <c r="AH219" s="167">
        <f t="shared" si="250"/>
        <v>34</v>
      </c>
      <c r="AI219" s="167">
        <f t="shared" si="251"/>
        <v>298</v>
      </c>
      <c r="AJ219" s="167">
        <f t="shared" si="252"/>
        <v>724</v>
      </c>
      <c r="AK219" s="167">
        <f t="shared" si="253"/>
        <v>350</v>
      </c>
      <c r="AL219" s="167">
        <f t="shared" si="254"/>
        <v>614</v>
      </c>
      <c r="AM219" s="167">
        <f t="shared" si="255"/>
        <v>1542</v>
      </c>
      <c r="AN219" s="167">
        <f t="shared" si="272"/>
        <v>0</v>
      </c>
      <c r="AO219" s="167">
        <f t="shared" si="273"/>
        <v>0</v>
      </c>
      <c r="AP219" s="167">
        <f t="shared" si="274"/>
        <v>0</v>
      </c>
      <c r="AQ219" s="167">
        <f t="shared" si="275"/>
        <v>0</v>
      </c>
      <c r="AR219" s="167">
        <f t="shared" si="276"/>
        <v>0</v>
      </c>
      <c r="AS219" s="167">
        <f t="shared" si="277"/>
        <v>0</v>
      </c>
      <c r="AT219" s="167">
        <f t="shared" si="278"/>
        <v>0</v>
      </c>
      <c r="AU219" s="167">
        <f t="shared" si="256"/>
        <v>0</v>
      </c>
      <c r="AV219" s="167" t="str">
        <f>Setup!I24</f>
        <v>No</v>
      </c>
      <c r="AW219" s="167" t="str">
        <f>Setup!J24</f>
        <v>No</v>
      </c>
    </row>
    <row r="220" spans="1:49" ht="14.4" x14ac:dyDescent="0.3">
      <c r="A220" s="167">
        <f>Setup!A24</f>
        <v>22</v>
      </c>
      <c r="B220" s="167" t="str">
        <f>Setup!B24</f>
        <v>-</v>
      </c>
      <c r="C220" s="167" t="str">
        <f>Setup!C24</f>
        <v>-</v>
      </c>
      <c r="D220" s="167" t="str">
        <f>Setup!D24</f>
        <v>-</v>
      </c>
      <c r="E220" s="167" t="str">
        <f>Setup!E24</f>
        <v>-</v>
      </c>
      <c r="F220" s="167" t="str">
        <f>Setup!F24</f>
        <v>B</v>
      </c>
      <c r="G220" s="167" t="s">
        <v>123</v>
      </c>
      <c r="H220" s="167" t="str">
        <f>Setup!H24</f>
        <v>No</v>
      </c>
      <c r="I220" s="167">
        <f>IF(IFERROR(INDEX(Overrides!$F$49:$L$288,MATCH($A220&amp;$G220,Overrides!$C$49:$C$288,0),1),"")&lt;&gt;"",IFERROR(INDEX(Overrides!$F$49:$L$288,MATCH($A220&amp;$G220,Overrides!$C$49:$C$288,0),1),""),IF(IFERROR(INDEX(Overrides!$D$6:$J$45,MATCH($F220&amp;$G220,Overrides!$C$6:$C$45,0),1),"")&lt;&gt;"",IFERROR(INDEX(Overrides!$D$6:$J$45,MATCH($F220&amp;$G220,Overrides!$C$6:$C$45,0),1),""),MROUND(VLOOKUP("P1+",Setup!$A$30:$B$36,2,FALSE())*VLOOKUP($G220,Setup!$A$40:$B$48,2,FALSE())*VLOOKUP($F220,Setup!$A$52:$B$55,2,FALSE()),0.5)))</f>
        <v>0</v>
      </c>
      <c r="J220" s="167">
        <f>IF(IFERROR(INDEX(Overrides!$F$49:$L$288,MATCH($A220&amp;$G220,Overrides!$C$49:$C$288,0),2),"")&lt;&gt;"",IFERROR(INDEX(Overrides!$F$49:$L$288,MATCH($A220&amp;$G220,Overrides!$C$49:$C$288,0),2),""),IF(IFERROR(INDEX(Overrides!$D$6:$J$45,MATCH($F220&amp;$G220,Overrides!$C$6:$C$45,0),2),"")&lt;&gt;"",IFERROR(INDEX(Overrides!$D$6:$J$45,MATCH($F220&amp;$G220,Overrides!$C$6:$C$45,0),2),""),MROUND(VLOOKUP("P1",Setup!$A$30:$B$36,2,FALSE())*VLOOKUP($G220,Setup!$A$40:$B$48,2,FALSE())*VLOOKUP($F220,Setup!$A$52:$B$55,2,FALSE()),0.5)))</f>
        <v>0</v>
      </c>
      <c r="K220" s="167">
        <f>IF(IFERROR(INDEX(Overrides!$F$49:$L$288,MATCH($A220&amp;$G220,Overrides!$C$49:$C$288,0),3),"")&lt;&gt;"",IFERROR(INDEX(Overrides!$F$49:$L$288,MATCH($A220&amp;$G220,Overrides!$C$49:$C$288,0),3),""),IF(IFERROR(INDEX(Overrides!$D$6:$J$45,MATCH($F220&amp;$G220,Overrides!$C$6:$C$45,0),3),"")&lt;&gt;"",IFERROR(INDEX(Overrides!$D$6:$J$45,MATCH($F220&amp;$G220,Overrides!$C$6:$C$45,0),3),""),MROUND(VLOOKUP("P2+",Setup!$A$30:$B$36,2,FALSE())*VLOOKUP($G220,Setup!$A$40:$B$48,2,FALSE())*VLOOKUP($F220,Setup!$A$52:$B$55,2,FALSE()),0.5)))</f>
        <v>0</v>
      </c>
      <c r="L220" s="167">
        <f>IF(IFERROR(INDEX(Overrides!$F$49:$L$288,MATCH($A220&amp;$G220,Overrides!$C$49:$C$288,0),4),"")&lt;&gt;"",IFERROR(INDEX(Overrides!$F$49:$L$288,MATCH($A220&amp;$G220,Overrides!$C$49:$C$288,0),4),""),IF(IFERROR(INDEX(Overrides!$D$6:$J$45,MATCH($F220&amp;$G220,Overrides!$C$6:$C$45,0),4),"")&lt;&gt;"",IFERROR(INDEX(Overrides!$D$6:$J$45,MATCH($F220&amp;$G220,Overrides!$C$6:$C$45,0),4),""),MROUND(VLOOKUP("P2",Setup!$A$30:$B$36,2,FALSE())*VLOOKUP($G220,Setup!$A$40:$B$48,2,FALSE())*VLOOKUP($F220,Setup!$A$52:$B$55,2,FALSE()),0.5)))</f>
        <v>0</v>
      </c>
      <c r="M220" s="167">
        <f>IF(IFERROR(INDEX(Overrides!$F$49:$L$288,MATCH($A220&amp;$G220,Overrides!$C$49:$C$288,0),5),"")&lt;&gt;"",IFERROR(INDEX(Overrides!$F$49:$L$288,MATCH($A220&amp;$G220,Overrides!$C$49:$C$288,0),5),""),IF(IFERROR(INDEX(Overrides!$D$6:$J$45,MATCH($F220&amp;$G220,Overrides!$C$6:$C$45,0),5),"")&lt;&gt;"",IFERROR(INDEX(Overrides!$D$6:$J$45,MATCH($F220&amp;$G220,Overrides!$C$6:$C$45,0),5),""),MROUND(VLOOKUP("P3",Setup!$A$30:$B$36,2,FALSE())*VLOOKUP($G220,Setup!$A$40:$B$48,2,FALSE())*VLOOKUP($F220,Setup!$A$52:$B$55,2,FALSE()),0.5)))</f>
        <v>0</v>
      </c>
      <c r="N220" s="167">
        <f>IF(IFERROR(INDEX(Overrides!$F$49:$L$288,MATCH($A220&amp;$G220,Overrides!$C$49:$C$288,0),6),"")&lt;&gt;"",IFERROR(INDEX(Overrides!$F$49:$L$288,MATCH($A220&amp;$G220,Overrides!$C$49:$C$288,0),6),""),IF(IFERROR(INDEX(Overrides!$D$6:$J$45,MATCH($F220&amp;$G220,Overrides!$C$6:$C$45,0),6),"")&lt;&gt;"",IFERROR(INDEX(Overrides!$D$6:$J$45,MATCH($F220&amp;$G220,Overrides!$C$6:$C$45,0),6),""),MROUND(VLOOKUP("P4",Setup!$A$30:$B$36,2,FALSE())*VLOOKUP($G220,Setup!$A$40:$B$48,2,FALSE())*VLOOKUP($F220,Setup!$A$52:$B$55,2,FALSE()),0.5)))</f>
        <v>0</v>
      </c>
      <c r="O220" s="167">
        <f>IF(IFERROR(INDEX(Overrides!$F$49:$L$288,MATCH($A220&amp;$G220,Overrides!$C$49:$C$288,0),7),"")&lt;&gt;"",IFERROR(INDEX(Overrides!$F$49:$L$288,MATCH($A220&amp;$G220,Overrides!$C$49:$C$288,0),7),""),IF(IFERROR(INDEX(Overrides!$D$6:$J$45,MATCH($F220&amp;$G220,Overrides!$C$6:$C$45,0),7),"")&lt;&gt;"",IFERROR(INDEX(Overrides!$D$6:$J$45,MATCH($F220&amp;$G220,Overrides!$C$6:$C$45,0),7),""),MROUND(VLOOKUP("P5",Setup!$A$30:$B$36,2,FALSE())*VLOOKUP($G220,Setup!$A$40:$B$48,2,FALSE())*VLOOKUP($F220,Setup!$A$52:$B$55,2,FALSE()),0.5)))</f>
        <v>0</v>
      </c>
      <c r="P220" s="167">
        <f>SUMIFS(Inventory!$F$2:$F$38,Inventory!$I$2:$I$38,"P1+",Inventory!$E$2:$E$38,"&lt;&gt;West")+IF(UPPER($H220)="YES",SUMIFS(Inventory!$F$2:$F$38,Inventory!$I$2:$I$38,"P1+",Inventory!$E$2:$E$38,"West"),0)</f>
        <v>17</v>
      </c>
      <c r="Q220" s="167">
        <f>SUMIFS(Inventory!$F$2:$F$38,Inventory!$I$2:$I$38,"P1",Inventory!$E$2:$E$38,"&lt;&gt;West")+IF(UPPER($H220)="YES",SUMIFS(Inventory!$F$2:$F$38,Inventory!$I$2:$I$38,"P1",Inventory!$E$2:$E$38,"West"),0)</f>
        <v>119</v>
      </c>
      <c r="R220" s="167">
        <f>SUMIFS(Inventory!$F$2:$F$38,Inventory!$I$2:$I$38,"P2+",Inventory!$E$2:$E$38,"&lt;&gt;West")+IF(UPPER($H220)="YES",SUMIFS(Inventory!$F$2:$F$38,Inventory!$I$2:$I$38,"P2+",Inventory!$E$2:$E$38,"West"),0)</f>
        <v>34</v>
      </c>
      <c r="S220" s="167">
        <f>SUMIFS(Inventory!$F$2:$F$38,Inventory!$I$2:$I$38,"P2",Inventory!$E$2:$E$38,"&lt;&gt;West")+IF(UPPER($H220)="YES",SUMIFS(Inventory!$F$2:$F$38,Inventory!$I$2:$I$38,"P2",Inventory!$E$2:$E$38,"West"),0)</f>
        <v>298</v>
      </c>
      <c r="T220" s="167">
        <f>SUMIFS(Inventory!$F$2:$F$38,Inventory!$I$2:$I$38,"P3",Inventory!$E$2:$E$38,"&lt;&gt;West")+IF(UPPER($H220)="YES",SUMIFS(Inventory!$F$2:$F$38,Inventory!$I$2:$I$38,"P3",Inventory!$E$2:$E$38,"West"),0)</f>
        <v>724</v>
      </c>
      <c r="U220" s="167">
        <f>SUMIFS(Inventory!$F$2:$F$38,Inventory!$I$2:$I$38,"P4",Inventory!$E$2:$E$38,"&lt;&gt;West")+IF(UPPER($H220)="YES",SUMIFS(Inventory!$F$2:$F$38,Inventory!$I$2:$I$38,"P4",Inventory!$E$2:$E$38,"West"),0)</f>
        <v>350</v>
      </c>
      <c r="V220" s="167">
        <f>SUMIFS(Inventory!$F$2:$F$38,Inventory!$I$2:$I$38,"P5",Inventory!$E$2:$E$38,"&lt;&gt;West")+IF(UPPER($H220)="YES",SUMIFS(Inventory!$F$2:$F$38,Inventory!$I$2:$I$38,"P5",Inventory!$E$2:$E$38,"West"),0)</f>
        <v>614</v>
      </c>
      <c r="W220" s="167">
        <f t="shared" si="271"/>
        <v>2156</v>
      </c>
      <c r="X220" s="241">
        <f>IF(IFERROR(INDEX(Overrides!$F$292:$L$531,MATCH($A220&amp;$G220,Overrides!$C$292:$C$531,0),1),"")&lt;&gt;"",IFERROR(INDEX(Overrides!$F$292:$L$531,MATCH($A220&amp;$G220,Overrides!$C$292:$C$531,0),1),""),ROUND(P220*Setup!B$77*VLOOKUP($F220,Setup!$A$52:$C$55,3,FALSE()),0))</f>
        <v>0</v>
      </c>
      <c r="Y220" s="241">
        <f>IF(IFERROR(INDEX(Overrides!$F$292:$L$531,MATCH($A220&amp;$G220,Overrides!$C$292:$C$531,0),2),"")&lt;&gt;"",IFERROR(INDEX(Overrides!$F$292:$L$531,MATCH($A220&amp;$G220,Overrides!$C$292:$C$531,0),2),""),ROUND(Q220*Setup!C$77*VLOOKUP($F220,Setup!$A$52:$C$55,3,FALSE()),0))</f>
        <v>0</v>
      </c>
      <c r="Z220" s="241">
        <f>IF(IFERROR(INDEX(Overrides!$F$292:$L$531,MATCH($A220&amp;$G220,Overrides!$C$292:$C$531,0),3),"")&lt;&gt;"",IFERROR(INDEX(Overrides!$F$292:$L$531,MATCH($A220&amp;$G220,Overrides!$C$292:$C$531,0),3),""),ROUND(R220*Setup!D$77*VLOOKUP($F220,Setup!$A$52:$C$55,3,FALSE()),0))</f>
        <v>0</v>
      </c>
      <c r="AA220" s="241">
        <f>IF(IFERROR(INDEX(Overrides!$F$292:$L$531,MATCH($A220&amp;$G220,Overrides!$C$292:$C$531,0),4),"")&lt;&gt;"",IFERROR(INDEX(Overrides!$F$292:$L$531,MATCH($A220&amp;$G220,Overrides!$C$292:$C$531,0),4),""),ROUND(S220*Setup!E$77*VLOOKUP($F220,Setup!$A$52:$C$55,3,FALSE()),0))</f>
        <v>0</v>
      </c>
      <c r="AB220" s="241">
        <f>IF(IFERROR(INDEX(Overrides!$F$292:$L$531,MATCH($A220&amp;$G220,Overrides!$C$292:$C$531,0),5),"")&lt;&gt;"",IFERROR(INDEX(Overrides!$F$292:$L$531,MATCH($A220&amp;$G220,Overrides!$C$292:$C$531,0),5),""),ROUND(T220*Setup!F$77*VLOOKUP($F220,Setup!$A$52:$C$55,3,FALSE()),0))</f>
        <v>0</v>
      </c>
      <c r="AC220" s="241">
        <f>IF(IFERROR(INDEX(Overrides!$F$292:$L$531,MATCH($A220&amp;$G220,Overrides!$C$292:$C$531,0),6),"")&lt;&gt;"",IFERROR(INDEX(Overrides!$F$292:$L$531,MATCH($A220&amp;$G220,Overrides!$C$292:$C$531,0),6),""),ROUND(U220*Setup!G$77*VLOOKUP($F220,Setup!$A$52:$C$55,3,FALSE()),0))</f>
        <v>0</v>
      </c>
      <c r="AD220" s="241">
        <f>IF(IFERROR(INDEX(Overrides!$F$292:$L$531,MATCH($A220&amp;$G220,Overrides!$C$292:$C$531,0),7),"")&lt;&gt;"",IFERROR(INDEX(Overrides!$F$292:$L$531,MATCH($A220&amp;$G220,Overrides!$C$292:$C$531,0),7),""),ROUND(V220*Setup!H$77*VLOOKUP($F220,Setup!$A$52:$C$55,3,FALSE()),0))</f>
        <v>0</v>
      </c>
      <c r="AE220" s="167">
        <f t="shared" si="247"/>
        <v>0</v>
      </c>
      <c r="AF220" s="167">
        <f t="shared" si="248"/>
        <v>17</v>
      </c>
      <c r="AG220" s="167">
        <f t="shared" si="249"/>
        <v>119</v>
      </c>
      <c r="AH220" s="167">
        <f t="shared" si="250"/>
        <v>34</v>
      </c>
      <c r="AI220" s="167">
        <f t="shared" si="251"/>
        <v>298</v>
      </c>
      <c r="AJ220" s="167">
        <f t="shared" si="252"/>
        <v>724</v>
      </c>
      <c r="AK220" s="167">
        <f t="shared" si="253"/>
        <v>350</v>
      </c>
      <c r="AL220" s="167">
        <f t="shared" si="254"/>
        <v>614</v>
      </c>
      <c r="AM220" s="167">
        <f t="shared" si="255"/>
        <v>1542</v>
      </c>
      <c r="AN220" s="167">
        <f t="shared" si="272"/>
        <v>0</v>
      </c>
      <c r="AO220" s="167">
        <f t="shared" si="273"/>
        <v>0</v>
      </c>
      <c r="AP220" s="167">
        <f t="shared" si="274"/>
        <v>0</v>
      </c>
      <c r="AQ220" s="167">
        <f t="shared" si="275"/>
        <v>0</v>
      </c>
      <c r="AR220" s="167">
        <f t="shared" si="276"/>
        <v>0</v>
      </c>
      <c r="AS220" s="167">
        <f t="shared" si="277"/>
        <v>0</v>
      </c>
      <c r="AT220" s="167">
        <f t="shared" si="278"/>
        <v>0</v>
      </c>
      <c r="AU220" s="167">
        <f t="shared" si="256"/>
        <v>0</v>
      </c>
      <c r="AV220" s="167" t="str">
        <f>Setup!I24</f>
        <v>No</v>
      </c>
      <c r="AW220" s="167" t="str">
        <f>Setup!J24</f>
        <v>No</v>
      </c>
    </row>
    <row r="221" spans="1:49" ht="14.4" x14ac:dyDescent="0.3">
      <c r="A221" s="167">
        <f>Setup!A24</f>
        <v>22</v>
      </c>
      <c r="B221" s="167" t="str">
        <f>Setup!B24</f>
        <v>-</v>
      </c>
      <c r="C221" s="167" t="str">
        <f>Setup!C24</f>
        <v>-</v>
      </c>
      <c r="D221" s="167" t="str">
        <f>Setup!D24</f>
        <v>-</v>
      </c>
      <c r="E221" s="167" t="str">
        <f>Setup!E24</f>
        <v>-</v>
      </c>
      <c r="F221" s="167" t="str">
        <f>Setup!F24</f>
        <v>B</v>
      </c>
      <c r="G221" s="167" t="s">
        <v>125</v>
      </c>
      <c r="H221" s="167" t="str">
        <f>Setup!H24</f>
        <v>No</v>
      </c>
      <c r="I221" s="167">
        <f>IF(IFERROR(INDEX(Overrides!$F$49:$L$288,MATCH($A221&amp;$G221,Overrides!$C$49:$C$288,0),1),"")&lt;&gt;"",IFERROR(INDEX(Overrides!$F$49:$L$288,MATCH($A221&amp;$G221,Overrides!$C$49:$C$288,0),1),""),IF(IFERROR(INDEX(Overrides!$D$6:$J$45,MATCH($F221&amp;$G221,Overrides!$C$6:$C$45,0),1),"")&lt;&gt;"",IFERROR(INDEX(Overrides!$D$6:$J$45,MATCH($F221&amp;$G221,Overrides!$C$6:$C$45,0),1),""),MROUND(VLOOKUP("P1+",Setup!$A$30:$B$36,2,FALSE())*VLOOKUP($G221,Setup!$A$40:$B$48,2,FALSE())*VLOOKUP($F221,Setup!$A$52:$B$55,2,FALSE()),0.5)))</f>
        <v>0</v>
      </c>
      <c r="J221" s="167">
        <f>IF(IFERROR(INDEX(Overrides!$F$49:$L$288,MATCH($A221&amp;$G221,Overrides!$C$49:$C$288,0),2),"")&lt;&gt;"",IFERROR(INDEX(Overrides!$F$49:$L$288,MATCH($A221&amp;$G221,Overrides!$C$49:$C$288,0),2),""),IF(IFERROR(INDEX(Overrides!$D$6:$J$45,MATCH($F221&amp;$G221,Overrides!$C$6:$C$45,0),2),"")&lt;&gt;"",IFERROR(INDEX(Overrides!$D$6:$J$45,MATCH($F221&amp;$G221,Overrides!$C$6:$C$45,0),2),""),MROUND(VLOOKUP("P1",Setup!$A$30:$B$36,2,FALSE())*VLOOKUP($G221,Setup!$A$40:$B$48,2,FALSE())*VLOOKUP($F221,Setup!$A$52:$B$55,2,FALSE()),0.5)))</f>
        <v>0</v>
      </c>
      <c r="K221" s="167">
        <f>IF(IFERROR(INDEX(Overrides!$F$49:$L$288,MATCH($A221&amp;$G221,Overrides!$C$49:$C$288,0),3),"")&lt;&gt;"",IFERROR(INDEX(Overrides!$F$49:$L$288,MATCH($A221&amp;$G221,Overrides!$C$49:$C$288,0),3),""),IF(IFERROR(INDEX(Overrides!$D$6:$J$45,MATCH($F221&amp;$G221,Overrides!$C$6:$C$45,0),3),"")&lt;&gt;"",IFERROR(INDEX(Overrides!$D$6:$J$45,MATCH($F221&amp;$G221,Overrides!$C$6:$C$45,0),3),""),MROUND(VLOOKUP("P2+",Setup!$A$30:$B$36,2,FALSE())*VLOOKUP($G221,Setup!$A$40:$B$48,2,FALSE())*VLOOKUP($F221,Setup!$A$52:$B$55,2,FALSE()),0.5)))</f>
        <v>0</v>
      </c>
      <c r="L221" s="167">
        <f>IF(IFERROR(INDEX(Overrides!$F$49:$L$288,MATCH($A221&amp;$G221,Overrides!$C$49:$C$288,0),4),"")&lt;&gt;"",IFERROR(INDEX(Overrides!$F$49:$L$288,MATCH($A221&amp;$G221,Overrides!$C$49:$C$288,0),4),""),IF(IFERROR(INDEX(Overrides!$D$6:$J$45,MATCH($F221&amp;$G221,Overrides!$C$6:$C$45,0),4),"")&lt;&gt;"",IFERROR(INDEX(Overrides!$D$6:$J$45,MATCH($F221&amp;$G221,Overrides!$C$6:$C$45,0),4),""),MROUND(VLOOKUP("P2",Setup!$A$30:$B$36,2,FALSE())*VLOOKUP($G221,Setup!$A$40:$B$48,2,FALSE())*VLOOKUP($F221,Setup!$A$52:$B$55,2,FALSE()),0.5)))</f>
        <v>0</v>
      </c>
      <c r="M221" s="167">
        <f>IF(IFERROR(INDEX(Overrides!$F$49:$L$288,MATCH($A221&amp;$G221,Overrides!$C$49:$C$288,0),5),"")&lt;&gt;"",IFERROR(INDEX(Overrides!$F$49:$L$288,MATCH($A221&amp;$G221,Overrides!$C$49:$C$288,0),5),""),IF(IFERROR(INDEX(Overrides!$D$6:$J$45,MATCH($F221&amp;$G221,Overrides!$C$6:$C$45,0),5),"")&lt;&gt;"",IFERROR(INDEX(Overrides!$D$6:$J$45,MATCH($F221&amp;$G221,Overrides!$C$6:$C$45,0),5),""),MROUND(VLOOKUP("P3",Setup!$A$30:$B$36,2,FALSE())*VLOOKUP($G221,Setup!$A$40:$B$48,2,FALSE())*VLOOKUP($F221,Setup!$A$52:$B$55,2,FALSE()),0.5)))</f>
        <v>0</v>
      </c>
      <c r="N221" s="167">
        <f>IF(IFERROR(INDEX(Overrides!$F$49:$L$288,MATCH($A221&amp;$G221,Overrides!$C$49:$C$288,0),6),"")&lt;&gt;"",IFERROR(INDEX(Overrides!$F$49:$L$288,MATCH($A221&amp;$G221,Overrides!$C$49:$C$288,0),6),""),IF(IFERROR(INDEX(Overrides!$D$6:$J$45,MATCH($F221&amp;$G221,Overrides!$C$6:$C$45,0),6),"")&lt;&gt;"",IFERROR(INDEX(Overrides!$D$6:$J$45,MATCH($F221&amp;$G221,Overrides!$C$6:$C$45,0),6),""),MROUND(VLOOKUP("P4",Setup!$A$30:$B$36,2,FALSE())*VLOOKUP($G221,Setup!$A$40:$B$48,2,FALSE())*VLOOKUP($F221,Setup!$A$52:$B$55,2,FALSE()),0.5)))</f>
        <v>0</v>
      </c>
      <c r="O221" s="167">
        <f>IF(IFERROR(INDEX(Overrides!$F$49:$L$288,MATCH($A221&amp;$G221,Overrides!$C$49:$C$288,0),7),"")&lt;&gt;"",IFERROR(INDEX(Overrides!$F$49:$L$288,MATCH($A221&amp;$G221,Overrides!$C$49:$C$288,0),7),""),IF(IFERROR(INDEX(Overrides!$D$6:$J$45,MATCH($F221&amp;$G221,Overrides!$C$6:$C$45,0),7),"")&lt;&gt;"",IFERROR(INDEX(Overrides!$D$6:$J$45,MATCH($F221&amp;$G221,Overrides!$C$6:$C$45,0),7),""),MROUND(VLOOKUP("P5",Setup!$A$30:$B$36,2,FALSE())*VLOOKUP($G221,Setup!$A$40:$B$48,2,FALSE())*VLOOKUP($F221,Setup!$A$52:$B$55,2,FALSE()),0.5)))</f>
        <v>0</v>
      </c>
      <c r="P221" s="167">
        <f>SUMIFS(Inventory!$F$2:$F$38,Inventory!$I$2:$I$38,"P1+",Inventory!$E$2:$E$38,"&lt;&gt;West")+IF(UPPER($H221)="YES",SUMIFS(Inventory!$F$2:$F$38,Inventory!$I$2:$I$38,"P1+",Inventory!$E$2:$E$38,"West"),0)</f>
        <v>17</v>
      </c>
      <c r="Q221" s="167">
        <f>SUMIFS(Inventory!$F$2:$F$38,Inventory!$I$2:$I$38,"P1",Inventory!$E$2:$E$38,"&lt;&gt;West")+IF(UPPER($H221)="YES",SUMIFS(Inventory!$F$2:$F$38,Inventory!$I$2:$I$38,"P1",Inventory!$E$2:$E$38,"West"),0)</f>
        <v>119</v>
      </c>
      <c r="R221" s="167">
        <f>SUMIFS(Inventory!$F$2:$F$38,Inventory!$I$2:$I$38,"P2+",Inventory!$E$2:$E$38,"&lt;&gt;West")+IF(UPPER($H221)="YES",SUMIFS(Inventory!$F$2:$F$38,Inventory!$I$2:$I$38,"P2+",Inventory!$E$2:$E$38,"West"),0)</f>
        <v>34</v>
      </c>
      <c r="S221" s="167">
        <f>SUMIFS(Inventory!$F$2:$F$38,Inventory!$I$2:$I$38,"P2",Inventory!$E$2:$E$38,"&lt;&gt;West")+IF(UPPER($H221)="YES",SUMIFS(Inventory!$F$2:$F$38,Inventory!$I$2:$I$38,"P2",Inventory!$E$2:$E$38,"West"),0)</f>
        <v>298</v>
      </c>
      <c r="T221" s="167">
        <f>SUMIFS(Inventory!$F$2:$F$38,Inventory!$I$2:$I$38,"P3",Inventory!$E$2:$E$38,"&lt;&gt;West")+IF(UPPER($H221)="YES",SUMIFS(Inventory!$F$2:$F$38,Inventory!$I$2:$I$38,"P3",Inventory!$E$2:$E$38,"West"),0)</f>
        <v>724</v>
      </c>
      <c r="U221" s="167">
        <f>SUMIFS(Inventory!$F$2:$F$38,Inventory!$I$2:$I$38,"P4",Inventory!$E$2:$E$38,"&lt;&gt;West")+IF(UPPER($H221)="YES",SUMIFS(Inventory!$F$2:$F$38,Inventory!$I$2:$I$38,"P4",Inventory!$E$2:$E$38,"West"),0)</f>
        <v>350</v>
      </c>
      <c r="V221" s="167">
        <f>SUMIFS(Inventory!$F$2:$F$38,Inventory!$I$2:$I$38,"P5",Inventory!$E$2:$E$38,"&lt;&gt;West")+IF(UPPER($H221)="YES",SUMIFS(Inventory!$F$2:$F$38,Inventory!$I$2:$I$38,"P5",Inventory!$E$2:$E$38,"West"),0)</f>
        <v>614</v>
      </c>
      <c r="W221" s="167">
        <f t="shared" si="271"/>
        <v>2156</v>
      </c>
      <c r="X221" s="241">
        <f>IF(IFERROR(INDEX(Overrides!$F$292:$L$531,MATCH($A221&amp;$G221,Overrides!$C$292:$C$531,0),1),"")&lt;&gt;"",IFERROR(INDEX(Overrides!$F$292:$L$531,MATCH($A221&amp;$G221,Overrides!$C$292:$C$531,0),1),""),ROUND(P221*Setup!B$78*VLOOKUP($F221,Setup!$A$52:$C$55,3,FALSE()),0))</f>
        <v>0</v>
      </c>
      <c r="Y221" s="241">
        <f>IF(IFERROR(INDEX(Overrides!$F$292:$L$531,MATCH($A221&amp;$G221,Overrides!$C$292:$C$531,0),2),"")&lt;&gt;"",IFERROR(INDEX(Overrides!$F$292:$L$531,MATCH($A221&amp;$G221,Overrides!$C$292:$C$531,0),2),""),ROUND(Q221*Setup!C$78*VLOOKUP($F221,Setup!$A$52:$C$55,3,FALSE()),0))</f>
        <v>0</v>
      </c>
      <c r="Z221" s="241">
        <f>IF(IFERROR(INDEX(Overrides!$F$292:$L$531,MATCH($A221&amp;$G221,Overrides!$C$292:$C$531,0),3),"")&lt;&gt;"",IFERROR(INDEX(Overrides!$F$292:$L$531,MATCH($A221&amp;$G221,Overrides!$C$292:$C$531,0),3),""),ROUND(R221*Setup!D$78*VLOOKUP($F221,Setup!$A$52:$C$55,3,FALSE()),0))</f>
        <v>0</v>
      </c>
      <c r="AA221" s="241">
        <f>IF(IFERROR(INDEX(Overrides!$F$292:$L$531,MATCH($A221&amp;$G221,Overrides!$C$292:$C$531,0),4),"")&lt;&gt;"",IFERROR(INDEX(Overrides!$F$292:$L$531,MATCH($A221&amp;$G221,Overrides!$C$292:$C$531,0),4),""),ROUND(S221*Setup!E$78*VLOOKUP($F221,Setup!$A$52:$C$55,3,FALSE()),0))</f>
        <v>0</v>
      </c>
      <c r="AB221" s="241">
        <f>IF(IFERROR(INDEX(Overrides!$F$292:$L$531,MATCH($A221&amp;$G221,Overrides!$C$292:$C$531,0),5),"")&lt;&gt;"",IFERROR(INDEX(Overrides!$F$292:$L$531,MATCH($A221&amp;$G221,Overrides!$C$292:$C$531,0),5),""),ROUND(T221*Setup!F$78*VLOOKUP($F221,Setup!$A$52:$C$55,3,FALSE()),0))</f>
        <v>0</v>
      </c>
      <c r="AC221" s="241">
        <f>IF(IFERROR(INDEX(Overrides!$F$292:$L$531,MATCH($A221&amp;$G221,Overrides!$C$292:$C$531,0),6),"")&lt;&gt;"",IFERROR(INDEX(Overrides!$F$292:$L$531,MATCH($A221&amp;$G221,Overrides!$C$292:$C$531,0),6),""),ROUND(U221*Setup!G$78*VLOOKUP($F221,Setup!$A$52:$C$55,3,FALSE()),0))</f>
        <v>0</v>
      </c>
      <c r="AD221" s="241">
        <f>IF(IFERROR(INDEX(Overrides!$F$292:$L$531,MATCH($A221&amp;$G221,Overrides!$C$292:$C$531,0),7),"")&lt;&gt;"",IFERROR(INDEX(Overrides!$F$292:$L$531,MATCH($A221&amp;$G221,Overrides!$C$292:$C$531,0),7),""),ROUND(V221*Setup!H$78*VLOOKUP($F221,Setup!$A$52:$C$55,3,FALSE()),0))</f>
        <v>0</v>
      </c>
      <c r="AE221" s="167">
        <f t="shared" si="247"/>
        <v>0</v>
      </c>
      <c r="AF221" s="167">
        <f t="shared" si="248"/>
        <v>17</v>
      </c>
      <c r="AG221" s="167">
        <f t="shared" si="249"/>
        <v>119</v>
      </c>
      <c r="AH221" s="167">
        <f t="shared" si="250"/>
        <v>34</v>
      </c>
      <c r="AI221" s="167">
        <f t="shared" si="251"/>
        <v>298</v>
      </c>
      <c r="AJ221" s="167">
        <f t="shared" si="252"/>
        <v>724</v>
      </c>
      <c r="AK221" s="167">
        <f t="shared" si="253"/>
        <v>350</v>
      </c>
      <c r="AL221" s="167">
        <f t="shared" si="254"/>
        <v>614</v>
      </c>
      <c r="AM221" s="167">
        <f t="shared" si="255"/>
        <v>1542</v>
      </c>
      <c r="AN221" s="167">
        <f t="shared" si="272"/>
        <v>0</v>
      </c>
      <c r="AO221" s="167">
        <f t="shared" si="273"/>
        <v>0</v>
      </c>
      <c r="AP221" s="167">
        <f t="shared" si="274"/>
        <v>0</v>
      </c>
      <c r="AQ221" s="167">
        <f t="shared" si="275"/>
        <v>0</v>
      </c>
      <c r="AR221" s="167">
        <f t="shared" si="276"/>
        <v>0</v>
      </c>
      <c r="AS221" s="167">
        <f t="shared" si="277"/>
        <v>0</v>
      </c>
      <c r="AT221" s="167">
        <f t="shared" si="278"/>
        <v>0</v>
      </c>
      <c r="AU221" s="167">
        <f t="shared" si="256"/>
        <v>0</v>
      </c>
      <c r="AV221" s="167" t="str">
        <f>Setup!I24</f>
        <v>No</v>
      </c>
      <c r="AW221" s="167" t="str">
        <f>Setup!J24</f>
        <v>No</v>
      </c>
    </row>
    <row r="222" spans="1:49" ht="14.4" x14ac:dyDescent="0.3">
      <c r="A222" s="167">
        <f>Setup!A24</f>
        <v>22</v>
      </c>
      <c r="B222" s="167" t="str">
        <f>Setup!B24</f>
        <v>-</v>
      </c>
      <c r="C222" s="167" t="str">
        <f>Setup!C24</f>
        <v>-</v>
      </c>
      <c r="D222" s="167" t="str">
        <f>Setup!D24</f>
        <v>-</v>
      </c>
      <c r="E222" s="167" t="str">
        <f>Setup!E24</f>
        <v>-</v>
      </c>
      <c r="F222" s="167" t="str">
        <f>Setup!F24</f>
        <v>B</v>
      </c>
      <c r="G222" s="167" t="s">
        <v>151</v>
      </c>
      <c r="H222" s="167" t="str">
        <f>Setup!H24</f>
        <v>No</v>
      </c>
      <c r="I222" s="167" t="s">
        <v>39</v>
      </c>
      <c r="J222" s="167" t="s">
        <v>39</v>
      </c>
      <c r="K222" s="167" t="s">
        <v>39</v>
      </c>
      <c r="L222" s="167" t="s">
        <v>39</v>
      </c>
      <c r="M222" s="167" t="s">
        <v>39</v>
      </c>
      <c r="N222" s="167" t="s">
        <v>39</v>
      </c>
      <c r="O222" s="167" t="s">
        <v>39</v>
      </c>
      <c r="P222" s="167">
        <f t="shared" ref="P222:W222" si="279">P213</f>
        <v>17</v>
      </c>
      <c r="Q222" s="167">
        <f t="shared" si="279"/>
        <v>119</v>
      </c>
      <c r="R222" s="167">
        <f t="shared" si="279"/>
        <v>34</v>
      </c>
      <c r="S222" s="167">
        <f t="shared" si="279"/>
        <v>298</v>
      </c>
      <c r="T222" s="167">
        <f t="shared" si="279"/>
        <v>724</v>
      </c>
      <c r="U222" s="167">
        <f t="shared" si="279"/>
        <v>350</v>
      </c>
      <c r="V222" s="167">
        <f t="shared" si="279"/>
        <v>614</v>
      </c>
      <c r="W222" s="167">
        <f t="shared" si="279"/>
        <v>2156</v>
      </c>
      <c r="X222" s="167">
        <f t="shared" ref="X222:AD222" si="280">SUM(X213:X221)</f>
        <v>0</v>
      </c>
      <c r="Y222" s="167">
        <f t="shared" si="280"/>
        <v>0</v>
      </c>
      <c r="Z222" s="167">
        <f t="shared" si="280"/>
        <v>0</v>
      </c>
      <c r="AA222" s="167">
        <f t="shared" si="280"/>
        <v>0</v>
      </c>
      <c r="AB222" s="167">
        <f t="shared" si="280"/>
        <v>0</v>
      </c>
      <c r="AC222" s="167">
        <f t="shared" si="280"/>
        <v>0</v>
      </c>
      <c r="AD222" s="167">
        <f t="shared" si="280"/>
        <v>0</v>
      </c>
      <c r="AE222" s="167">
        <f t="shared" si="247"/>
        <v>0</v>
      </c>
      <c r="AF222" s="167">
        <f t="shared" si="248"/>
        <v>17</v>
      </c>
      <c r="AG222" s="167">
        <f t="shared" si="249"/>
        <v>119</v>
      </c>
      <c r="AH222" s="167">
        <f t="shared" si="250"/>
        <v>34</v>
      </c>
      <c r="AI222" s="167">
        <f t="shared" si="251"/>
        <v>298</v>
      </c>
      <c r="AJ222" s="167">
        <f t="shared" si="252"/>
        <v>724</v>
      </c>
      <c r="AK222" s="167">
        <f t="shared" si="253"/>
        <v>350</v>
      </c>
      <c r="AL222" s="167">
        <f t="shared" si="254"/>
        <v>614</v>
      </c>
      <c r="AM222" s="167">
        <f t="shared" si="255"/>
        <v>1542</v>
      </c>
      <c r="AN222" s="167">
        <f t="shared" ref="AN222:AT222" si="281">SUM(AN213:AN221)</f>
        <v>0</v>
      </c>
      <c r="AO222" s="167">
        <f t="shared" si="281"/>
        <v>0</v>
      </c>
      <c r="AP222" s="167">
        <f t="shared" si="281"/>
        <v>0</v>
      </c>
      <c r="AQ222" s="167">
        <f t="shared" si="281"/>
        <v>0</v>
      </c>
      <c r="AR222" s="167">
        <f t="shared" si="281"/>
        <v>0</v>
      </c>
      <c r="AS222" s="167">
        <f t="shared" si="281"/>
        <v>0</v>
      </c>
      <c r="AT222" s="167">
        <f t="shared" si="281"/>
        <v>0</v>
      </c>
      <c r="AU222" s="167">
        <f t="shared" si="256"/>
        <v>0</v>
      </c>
      <c r="AV222" s="167" t="str">
        <f>Setup!I24</f>
        <v>No</v>
      </c>
      <c r="AW222" s="167" t="str">
        <f>Setup!J24</f>
        <v>No</v>
      </c>
    </row>
    <row r="223" spans="1:49" ht="14.4" x14ac:dyDescent="0.3">
      <c r="A223" s="167">
        <f>Setup!A25</f>
        <v>23</v>
      </c>
      <c r="B223" s="167" t="str">
        <f>Setup!B25</f>
        <v>-</v>
      </c>
      <c r="C223" s="167" t="str">
        <f>Setup!C25</f>
        <v>-</v>
      </c>
      <c r="D223" s="167" t="str">
        <f>Setup!D25</f>
        <v>-</v>
      </c>
      <c r="E223" s="167" t="str">
        <f>Setup!E25</f>
        <v>-</v>
      </c>
      <c r="F223" s="167" t="str">
        <f>Setup!F25</f>
        <v>B</v>
      </c>
      <c r="G223" s="167" t="s">
        <v>110</v>
      </c>
      <c r="H223" s="167" t="str">
        <f>Setup!H25</f>
        <v>No</v>
      </c>
      <c r="I223" s="167">
        <f>IF(IFERROR(INDEX(Overrides!$F$49:$L$288,MATCH($A223&amp;$G223,Overrides!$C$49:$C$288,0),1),"")&lt;&gt;"",IFERROR(INDEX(Overrides!$F$49:$L$288,MATCH($A223&amp;$G223,Overrides!$C$49:$C$288,0),1),""),IF(IFERROR(INDEX(Overrides!$D$6:$J$45,MATCH($F223&amp;$G223,Overrides!$C$6:$C$45,0),1),"")&lt;&gt;"",IFERROR(INDEX(Overrides!$D$6:$J$45,MATCH($F223&amp;$G223,Overrides!$C$6:$C$45,0),1),""),MROUND(VLOOKUP("P1+",Setup!$A$30:$B$36,2,FALSE())*VLOOKUP($G223,Setup!$A$40:$B$48,2,FALSE()),0.5)))</f>
        <v>65</v>
      </c>
      <c r="J223" s="167">
        <f>IF(IFERROR(INDEX(Overrides!$F$49:$L$288,MATCH($A223&amp;$G223,Overrides!$C$49:$C$288,0),2),"")&lt;&gt;"",IFERROR(INDEX(Overrides!$F$49:$L$288,MATCH($A223&amp;$G223,Overrides!$C$49:$C$288,0),2),""),IF(IFERROR(INDEX(Overrides!$D$6:$J$45,MATCH($F223&amp;$G223,Overrides!$C$6:$C$45,0),2),"")&lt;&gt;"",IFERROR(INDEX(Overrides!$D$6:$J$45,MATCH($F223&amp;$G223,Overrides!$C$6:$C$45,0),2),""),MROUND(VLOOKUP("P1",Setup!$A$30:$B$36,2,FALSE())*VLOOKUP($G223,Setup!$A$40:$B$48,2,FALSE()),0.5)))</f>
        <v>55</v>
      </c>
      <c r="K223" s="167">
        <f>IF(IFERROR(INDEX(Overrides!$F$49:$L$288,MATCH($A223&amp;$G223,Overrides!$C$49:$C$288,0),3),"")&lt;&gt;"",IFERROR(INDEX(Overrides!$F$49:$L$288,MATCH($A223&amp;$G223,Overrides!$C$49:$C$288,0),3),""),IF(IFERROR(INDEX(Overrides!$D$6:$J$45,MATCH($F223&amp;$G223,Overrides!$C$6:$C$45,0),3),"")&lt;&gt;"",IFERROR(INDEX(Overrides!$D$6:$J$45,MATCH($F223&amp;$G223,Overrides!$C$6:$C$45,0),3),""),MROUND(VLOOKUP("P2+",Setup!$A$30:$B$36,2,FALSE())*VLOOKUP($G223,Setup!$A$40:$B$48,2,FALSE()),0.5)))</f>
        <v>49</v>
      </c>
      <c r="L223" s="167">
        <f>IF(IFERROR(INDEX(Overrides!$F$49:$L$288,MATCH($A223&amp;$G223,Overrides!$C$49:$C$288,0),4),"")&lt;&gt;"",IFERROR(INDEX(Overrides!$F$49:$L$288,MATCH($A223&amp;$G223,Overrides!$C$49:$C$288,0),4),""),IF(IFERROR(INDEX(Overrides!$D$6:$J$45,MATCH($F223&amp;$G223,Overrides!$C$6:$C$45,0),4),"")&lt;&gt;"",IFERROR(INDEX(Overrides!$D$6:$J$45,MATCH($F223&amp;$G223,Overrides!$C$6:$C$45,0),4),""),MROUND(VLOOKUP("P2",Setup!$A$30:$B$36,2,FALSE())*VLOOKUP($G223,Setup!$A$40:$B$48,2,FALSE()),0.5)))</f>
        <v>39</v>
      </c>
      <c r="M223" s="167">
        <f>IF(IFERROR(INDEX(Overrides!$F$49:$L$288,MATCH($A223&amp;$G223,Overrides!$C$49:$C$288,0),5),"")&lt;&gt;"",IFERROR(INDEX(Overrides!$F$49:$L$288,MATCH($A223&amp;$G223,Overrides!$C$49:$C$288,0),5),""),IF(IFERROR(INDEX(Overrides!$D$6:$J$45,MATCH($F223&amp;$G223,Overrides!$C$6:$C$45,0),5),"")&lt;&gt;"",IFERROR(INDEX(Overrides!$D$6:$J$45,MATCH($F223&amp;$G223,Overrides!$C$6:$C$45,0),5),""),MROUND(VLOOKUP("P3",Setup!$A$30:$B$36,2,FALSE())*VLOOKUP($G223,Setup!$A$40:$B$48,2,FALSE()),0.5)))</f>
        <v>23</v>
      </c>
      <c r="N223" s="167">
        <f>IF(IFERROR(INDEX(Overrides!$F$49:$L$288,MATCH($A223&amp;$G223,Overrides!$C$49:$C$288,0),6),"")&lt;&gt;"",IFERROR(INDEX(Overrides!$F$49:$L$288,MATCH($A223&amp;$G223,Overrides!$C$49:$C$288,0),6),""),IF(IFERROR(INDEX(Overrides!$D$6:$J$45,MATCH($F223&amp;$G223,Overrides!$C$6:$C$45,0),6),"")&lt;&gt;"",IFERROR(INDEX(Overrides!$D$6:$J$45,MATCH($F223&amp;$G223,Overrides!$C$6:$C$45,0),6),""),MROUND(VLOOKUP("P4",Setup!$A$30:$B$36,2,FALSE())*VLOOKUP($G223,Setup!$A$40:$B$48,2,FALSE()),0.5)))</f>
        <v>15</v>
      </c>
      <c r="O223" s="167">
        <f>IF(IFERROR(INDEX(Overrides!$F$49:$L$288,MATCH($A223&amp;$G223,Overrides!$C$49:$C$288,0),7),"")&lt;&gt;"",IFERROR(INDEX(Overrides!$F$49:$L$288,MATCH($A223&amp;$G223,Overrides!$C$49:$C$288,0),7),""),IF(IFERROR(INDEX(Overrides!$D$6:$J$45,MATCH($F223&amp;$G223,Overrides!$C$6:$C$45,0),7),"")&lt;&gt;"",IFERROR(INDEX(Overrides!$D$6:$J$45,MATCH($F223&amp;$G223,Overrides!$C$6:$C$45,0),7),""),MROUND(VLOOKUP("P5",Setup!$A$30:$B$36,2,FALSE())*VLOOKUP($G223,Setup!$A$40:$B$48,2,FALSE()),0.5)))</f>
        <v>12</v>
      </c>
      <c r="P223" s="167">
        <f>SUMIFS(Inventory!$F$2:$F$38,Inventory!$I$2:$I$38,"P1+",Inventory!$E$2:$E$38,"&lt;&gt;West")+IF(UPPER($H223)="YES",SUMIFS(Inventory!$F$2:$F$38,Inventory!$I$2:$I$38,"P1+",Inventory!$E$2:$E$38,"West"),0)</f>
        <v>17</v>
      </c>
      <c r="Q223" s="167">
        <f>SUMIFS(Inventory!$F$2:$F$38,Inventory!$I$2:$I$38,"P1",Inventory!$E$2:$E$38,"&lt;&gt;West")+IF(UPPER($H223)="YES",SUMIFS(Inventory!$F$2:$F$38,Inventory!$I$2:$I$38,"P1",Inventory!$E$2:$E$38,"West"),0)</f>
        <v>119</v>
      </c>
      <c r="R223" s="167">
        <f>SUMIFS(Inventory!$F$2:$F$38,Inventory!$I$2:$I$38,"P2+",Inventory!$E$2:$E$38,"&lt;&gt;West")+IF(UPPER($H223)="YES",SUMIFS(Inventory!$F$2:$F$38,Inventory!$I$2:$I$38,"P2+",Inventory!$E$2:$E$38,"West"),0)</f>
        <v>34</v>
      </c>
      <c r="S223" s="167">
        <f>SUMIFS(Inventory!$F$2:$F$38,Inventory!$I$2:$I$38,"P2",Inventory!$E$2:$E$38,"&lt;&gt;West")+IF(UPPER($H223)="YES",SUMIFS(Inventory!$F$2:$F$38,Inventory!$I$2:$I$38,"P2",Inventory!$E$2:$E$38,"West"),0)</f>
        <v>298</v>
      </c>
      <c r="T223" s="167">
        <f>SUMIFS(Inventory!$F$2:$F$38,Inventory!$I$2:$I$38,"P3",Inventory!$E$2:$E$38,"&lt;&gt;West")+IF(UPPER($H223)="YES",SUMIFS(Inventory!$F$2:$F$38,Inventory!$I$2:$I$38,"P3",Inventory!$E$2:$E$38,"West"),0)</f>
        <v>724</v>
      </c>
      <c r="U223" s="167">
        <f>SUMIFS(Inventory!$F$2:$F$38,Inventory!$I$2:$I$38,"P4",Inventory!$E$2:$E$38,"&lt;&gt;West")+IF(UPPER($H223)="YES",SUMIFS(Inventory!$F$2:$F$38,Inventory!$I$2:$I$38,"P4",Inventory!$E$2:$E$38,"West"),0)</f>
        <v>350</v>
      </c>
      <c r="V223" s="167">
        <f>SUMIFS(Inventory!$F$2:$F$38,Inventory!$I$2:$I$38,"P5",Inventory!$E$2:$E$38,"&lt;&gt;West")+IF(UPPER($H223)="YES",SUMIFS(Inventory!$F$2:$F$38,Inventory!$I$2:$I$38,"P5",Inventory!$E$2:$E$38,"West"),0)</f>
        <v>614</v>
      </c>
      <c r="W223" s="167">
        <f t="shared" ref="W223:W231" si="282">SUM(P223:V223)</f>
        <v>2156</v>
      </c>
      <c r="X223" s="241">
        <f>IF(IFERROR(INDEX(Overrides!$F$292:$L$531,MATCH($A223&amp;$G223,Overrides!$C$292:$C$531,0),1),"")&lt;&gt;"",IFERROR(INDEX(Overrides!$F$292:$L$531,MATCH($A223&amp;$G223,Overrides!$C$292:$C$531,0),1),""),ROUND(P223*Setup!B$70,0))</f>
        <v>0</v>
      </c>
      <c r="Y223" s="241">
        <f>IF(IFERROR(INDEX(Overrides!$F$292:$L$531,MATCH($A223&amp;$G223,Overrides!$C$292:$C$531,0),2),"")&lt;&gt;"",IFERROR(INDEX(Overrides!$F$292:$L$531,MATCH($A223&amp;$G223,Overrides!$C$292:$C$531,0),2),""),ROUND(Q223*Setup!C$70,0))</f>
        <v>0</v>
      </c>
      <c r="Z223" s="241">
        <f>IF(IFERROR(INDEX(Overrides!$F$292:$L$531,MATCH($A223&amp;$G223,Overrides!$C$292:$C$531,0),3),"")&lt;&gt;"",IFERROR(INDEX(Overrides!$F$292:$L$531,MATCH($A223&amp;$G223,Overrides!$C$292:$C$531,0),3),""),ROUND(R223*Setup!D$70,0))</f>
        <v>0</v>
      </c>
      <c r="AA223" s="241">
        <f>IF(IFERROR(INDEX(Overrides!$F$292:$L$531,MATCH($A223&amp;$G223,Overrides!$C$292:$C$531,0),4),"")&lt;&gt;"",IFERROR(INDEX(Overrides!$F$292:$L$531,MATCH($A223&amp;$G223,Overrides!$C$292:$C$531,0),4),""),ROUND(S223*Setup!E$70,0))</f>
        <v>0</v>
      </c>
      <c r="AB223" s="241">
        <f>IF(IFERROR(INDEX(Overrides!$F$292:$L$531,MATCH($A223&amp;$G223,Overrides!$C$292:$C$531,0),5),"")&lt;&gt;"",IFERROR(INDEX(Overrides!$F$292:$L$531,MATCH($A223&amp;$G223,Overrides!$C$292:$C$531,0),5),""),ROUND(T223*Setup!F$70,0))</f>
        <v>0</v>
      </c>
      <c r="AC223" s="241">
        <f>IF(IFERROR(INDEX(Overrides!$F$292:$L$531,MATCH($A223&amp;$G223,Overrides!$C$292:$C$531,0),6),"")&lt;&gt;"",IFERROR(INDEX(Overrides!$F$292:$L$531,MATCH($A223&amp;$G223,Overrides!$C$292:$C$531,0),6),""),ROUND(U223*Setup!G$70,0))</f>
        <v>0</v>
      </c>
      <c r="AD223" s="241">
        <f>IF(IFERROR(INDEX(Overrides!$F$292:$L$531,MATCH($A223&amp;$G223,Overrides!$C$292:$C$531,0),7),"")&lt;&gt;"",IFERROR(INDEX(Overrides!$F$292:$L$531,MATCH($A223&amp;$G223,Overrides!$C$292:$C$531,0),7),""),ROUND(V223*Setup!H$70,0))</f>
        <v>0</v>
      </c>
      <c r="AE223" s="167">
        <f t="shared" si="247"/>
        <v>0</v>
      </c>
      <c r="AF223" s="167">
        <f t="shared" si="248"/>
        <v>17</v>
      </c>
      <c r="AG223" s="167">
        <f t="shared" si="249"/>
        <v>119</v>
      </c>
      <c r="AH223" s="167">
        <f t="shared" si="250"/>
        <v>34</v>
      </c>
      <c r="AI223" s="167">
        <f t="shared" si="251"/>
        <v>298</v>
      </c>
      <c r="AJ223" s="167">
        <f t="shared" si="252"/>
        <v>724</v>
      </c>
      <c r="AK223" s="167">
        <f t="shared" si="253"/>
        <v>350</v>
      </c>
      <c r="AL223" s="167">
        <f t="shared" si="254"/>
        <v>614</v>
      </c>
      <c r="AM223" s="167">
        <f t="shared" si="255"/>
        <v>1542</v>
      </c>
      <c r="AN223" s="167">
        <f t="shared" ref="AN223:AN231" si="283">I223*X223</f>
        <v>0</v>
      </c>
      <c r="AO223" s="167">
        <f t="shared" ref="AO223:AO231" si="284">J223*Y223</f>
        <v>0</v>
      </c>
      <c r="AP223" s="167">
        <f t="shared" ref="AP223:AP231" si="285">K223*Z223</f>
        <v>0</v>
      </c>
      <c r="AQ223" s="167">
        <f t="shared" ref="AQ223:AQ231" si="286">L223*AA223</f>
        <v>0</v>
      </c>
      <c r="AR223" s="167">
        <f t="shared" ref="AR223:AR231" si="287">M223*AB223</f>
        <v>0</v>
      </c>
      <c r="AS223" s="167">
        <f t="shared" ref="AS223:AS231" si="288">N223*AC223</f>
        <v>0</v>
      </c>
      <c r="AT223" s="167">
        <f t="shared" ref="AT223:AT231" si="289">O223*AD223</f>
        <v>0</v>
      </c>
      <c r="AU223" s="167">
        <f t="shared" si="256"/>
        <v>0</v>
      </c>
      <c r="AV223" s="167" t="str">
        <f>Setup!I25</f>
        <v>No</v>
      </c>
      <c r="AW223" s="167" t="str">
        <f>Setup!J25</f>
        <v>No</v>
      </c>
    </row>
    <row r="224" spans="1:49" ht="14.4" x14ac:dyDescent="0.3">
      <c r="A224" s="167">
        <f>Setup!A25</f>
        <v>23</v>
      </c>
      <c r="B224" s="167" t="str">
        <f>Setup!B25</f>
        <v>-</v>
      </c>
      <c r="C224" s="167" t="str">
        <f>Setup!C25</f>
        <v>-</v>
      </c>
      <c r="D224" s="167" t="str">
        <f>Setup!D25</f>
        <v>-</v>
      </c>
      <c r="E224" s="167" t="str">
        <f>Setup!E25</f>
        <v>-</v>
      </c>
      <c r="F224" s="167" t="str">
        <f>Setup!F25</f>
        <v>B</v>
      </c>
      <c r="G224" s="167" t="s">
        <v>47</v>
      </c>
      <c r="H224" s="167" t="str">
        <f>Setup!H25</f>
        <v>No</v>
      </c>
      <c r="I224" s="167">
        <f>IF(IFERROR(INDEX(Overrides!$F$49:$L$288,MATCH($A224&amp;$G224,Overrides!$C$49:$C$288,0),1),"")&lt;&gt;"",IFERROR(INDEX(Overrides!$F$49:$L$288,MATCH($A224&amp;$G224,Overrides!$C$49:$C$288,0),1),""),IF(IFERROR(INDEX(Overrides!$D$6:$J$45,MATCH($F224&amp;$G224,Overrides!$C$6:$C$45,0),1),"")&lt;&gt;"",IFERROR(INDEX(Overrides!$D$6:$J$45,MATCH($F224&amp;$G224,Overrides!$C$6:$C$45,0),1),""),MROUND(VLOOKUP("P1+",Setup!$A$30:$B$36,2,FALSE())*VLOOKUP($G224,Setup!$A$40:$B$48,2,FALSE())*VLOOKUP($F224,Setup!$A$52:$B$55,2,FALSE()),0.5)))</f>
        <v>75</v>
      </c>
      <c r="J224" s="167">
        <f>IF(IFERROR(INDEX(Overrides!$F$49:$L$288,MATCH($A224&amp;$G224,Overrides!$C$49:$C$288,0),2),"")&lt;&gt;"",IFERROR(INDEX(Overrides!$F$49:$L$288,MATCH($A224&amp;$G224,Overrides!$C$49:$C$288,0),2),""),IF(IFERROR(INDEX(Overrides!$D$6:$J$45,MATCH($F224&amp;$G224,Overrides!$C$6:$C$45,0),2),"")&lt;&gt;"",IFERROR(INDEX(Overrides!$D$6:$J$45,MATCH($F224&amp;$G224,Overrides!$C$6:$C$45,0),2),""),MROUND(VLOOKUP("P1",Setup!$A$30:$B$36,2,FALSE())*VLOOKUP($G224,Setup!$A$40:$B$48,2,FALSE())*VLOOKUP($F224,Setup!$A$52:$B$55,2,FALSE()),0.5)))</f>
        <v>63</v>
      </c>
      <c r="K224" s="167">
        <f>IF(IFERROR(INDEX(Overrides!$F$49:$L$288,MATCH($A224&amp;$G224,Overrides!$C$49:$C$288,0),3),"")&lt;&gt;"",IFERROR(INDEX(Overrides!$F$49:$L$288,MATCH($A224&amp;$G224,Overrides!$C$49:$C$288,0),3),""),IF(IFERROR(INDEX(Overrides!$D$6:$J$45,MATCH($F224&amp;$G224,Overrides!$C$6:$C$45,0),3),"")&lt;&gt;"",IFERROR(INDEX(Overrides!$D$6:$J$45,MATCH($F224&amp;$G224,Overrides!$C$6:$C$45,0),3),""),MROUND(VLOOKUP("P2+",Setup!$A$30:$B$36,2,FALSE())*VLOOKUP($G224,Setup!$A$40:$B$48,2,FALSE())*VLOOKUP($F224,Setup!$A$52:$B$55,2,FALSE()),0.5)))</f>
        <v>56.5</v>
      </c>
      <c r="L224" s="167">
        <f>IF(IFERROR(INDEX(Overrides!$F$49:$L$288,MATCH($A224&amp;$G224,Overrides!$C$49:$C$288,0),4),"")&lt;&gt;"",IFERROR(INDEX(Overrides!$F$49:$L$288,MATCH($A224&amp;$G224,Overrides!$C$49:$C$288,0),4),""),IF(IFERROR(INDEX(Overrides!$D$6:$J$45,MATCH($F224&amp;$G224,Overrides!$C$6:$C$45,0),4),"")&lt;&gt;"",IFERROR(INDEX(Overrides!$D$6:$J$45,MATCH($F224&amp;$G224,Overrides!$C$6:$C$45,0),4),""),MROUND(VLOOKUP("P2",Setup!$A$30:$B$36,2,FALSE())*VLOOKUP($G224,Setup!$A$40:$B$48,2,FALSE())*VLOOKUP($F224,Setup!$A$52:$B$55,2,FALSE()),0.5)))</f>
        <v>45</v>
      </c>
      <c r="M224" s="167">
        <f>IF(IFERROR(INDEX(Overrides!$F$49:$L$288,MATCH($A224&amp;$G224,Overrides!$C$49:$C$288,0),5),"")&lt;&gt;"",IFERROR(INDEX(Overrides!$F$49:$L$288,MATCH($A224&amp;$G224,Overrides!$C$49:$C$288,0),5),""),IF(IFERROR(INDEX(Overrides!$D$6:$J$45,MATCH($F224&amp;$G224,Overrides!$C$6:$C$45,0),5),"")&lt;&gt;"",IFERROR(INDEX(Overrides!$D$6:$J$45,MATCH($F224&amp;$G224,Overrides!$C$6:$C$45,0),5),""),MROUND(VLOOKUP("P3",Setup!$A$30:$B$36,2,FALSE())*VLOOKUP($G224,Setup!$A$40:$B$48,2,FALSE())*VLOOKUP($F224,Setup!$A$52:$B$55,2,FALSE()),0.5)))</f>
        <v>26.5</v>
      </c>
      <c r="N224" s="167">
        <f>IF(IFERROR(INDEX(Overrides!$F$49:$L$288,MATCH($A224&amp;$G224,Overrides!$C$49:$C$288,0),6),"")&lt;&gt;"",IFERROR(INDEX(Overrides!$F$49:$L$288,MATCH($A224&amp;$G224,Overrides!$C$49:$C$288,0),6),""),IF(IFERROR(INDEX(Overrides!$D$6:$J$45,MATCH($F224&amp;$G224,Overrides!$C$6:$C$45,0),6),"")&lt;&gt;"",IFERROR(INDEX(Overrides!$D$6:$J$45,MATCH($F224&amp;$G224,Overrides!$C$6:$C$45,0),6),""),MROUND(VLOOKUP("P4",Setup!$A$30:$B$36,2,FALSE())*VLOOKUP($G224,Setup!$A$40:$B$48,2,FALSE())*VLOOKUP($F224,Setup!$A$52:$B$55,2,FALSE()),0.5)))</f>
        <v>17.5</v>
      </c>
      <c r="O224" s="167">
        <f>IF(IFERROR(INDEX(Overrides!$F$49:$L$288,MATCH($A224&amp;$G224,Overrides!$C$49:$C$288,0),7),"")&lt;&gt;"",IFERROR(INDEX(Overrides!$F$49:$L$288,MATCH($A224&amp;$G224,Overrides!$C$49:$C$288,0),7),""),IF(IFERROR(INDEX(Overrides!$D$6:$J$45,MATCH($F224&amp;$G224,Overrides!$C$6:$C$45,0),7),"")&lt;&gt;"",IFERROR(INDEX(Overrides!$D$6:$J$45,MATCH($F224&amp;$G224,Overrides!$C$6:$C$45,0),7),""),MROUND(VLOOKUP("P5",Setup!$A$30:$B$36,2,FALSE())*VLOOKUP($G224,Setup!$A$40:$B$48,2,FALSE())*VLOOKUP($F224,Setup!$A$52:$B$55,2,FALSE()),0.5)))</f>
        <v>14</v>
      </c>
      <c r="P224" s="167">
        <f>SUMIFS(Inventory!$F$2:$F$38,Inventory!$I$2:$I$38,"P1+",Inventory!$E$2:$E$38,"&lt;&gt;West")+IF(UPPER($H224)="YES",SUMIFS(Inventory!$F$2:$F$38,Inventory!$I$2:$I$38,"P1+",Inventory!$E$2:$E$38,"West"),0)</f>
        <v>17</v>
      </c>
      <c r="Q224" s="167">
        <f>SUMIFS(Inventory!$F$2:$F$38,Inventory!$I$2:$I$38,"P1",Inventory!$E$2:$E$38,"&lt;&gt;West")+IF(UPPER($H224)="YES",SUMIFS(Inventory!$F$2:$F$38,Inventory!$I$2:$I$38,"P1",Inventory!$E$2:$E$38,"West"),0)</f>
        <v>119</v>
      </c>
      <c r="R224" s="167">
        <f>SUMIFS(Inventory!$F$2:$F$38,Inventory!$I$2:$I$38,"P2+",Inventory!$E$2:$E$38,"&lt;&gt;West")+IF(UPPER($H224)="YES",SUMIFS(Inventory!$F$2:$F$38,Inventory!$I$2:$I$38,"P2+",Inventory!$E$2:$E$38,"West"),0)</f>
        <v>34</v>
      </c>
      <c r="S224" s="167">
        <f>SUMIFS(Inventory!$F$2:$F$38,Inventory!$I$2:$I$38,"P2",Inventory!$E$2:$E$38,"&lt;&gt;West")+IF(UPPER($H224)="YES",SUMIFS(Inventory!$F$2:$F$38,Inventory!$I$2:$I$38,"P2",Inventory!$E$2:$E$38,"West"),0)</f>
        <v>298</v>
      </c>
      <c r="T224" s="167">
        <f>SUMIFS(Inventory!$F$2:$F$38,Inventory!$I$2:$I$38,"P3",Inventory!$E$2:$E$38,"&lt;&gt;West")+IF(UPPER($H224)="YES",SUMIFS(Inventory!$F$2:$F$38,Inventory!$I$2:$I$38,"P3",Inventory!$E$2:$E$38,"West"),0)</f>
        <v>724</v>
      </c>
      <c r="U224" s="167">
        <f>SUMIFS(Inventory!$F$2:$F$38,Inventory!$I$2:$I$38,"P4",Inventory!$E$2:$E$38,"&lt;&gt;West")+IF(UPPER($H224)="YES",SUMIFS(Inventory!$F$2:$F$38,Inventory!$I$2:$I$38,"P4",Inventory!$E$2:$E$38,"West"),0)</f>
        <v>350</v>
      </c>
      <c r="V224" s="167">
        <f>SUMIFS(Inventory!$F$2:$F$38,Inventory!$I$2:$I$38,"P5",Inventory!$E$2:$E$38,"&lt;&gt;West")+IF(UPPER($H224)="YES",SUMIFS(Inventory!$F$2:$F$38,Inventory!$I$2:$I$38,"P5",Inventory!$E$2:$E$38,"West"),0)</f>
        <v>614</v>
      </c>
      <c r="W224" s="167">
        <f t="shared" si="282"/>
        <v>2156</v>
      </c>
      <c r="X224" s="241">
        <f>IF(IFERROR(INDEX(Overrides!$F$292:$L$531,MATCH($A224&amp;$G224,Overrides!$C$292:$C$531,0),1),"")&lt;&gt;"",IFERROR(INDEX(Overrides!$F$292:$L$531,MATCH($A224&amp;$G224,Overrides!$C$292:$C$531,0),1),""),ROUND(P224*Setup!B$71*VLOOKUP($F224,Setup!$A$52:$C$55,3,FALSE()),0))</f>
        <v>0</v>
      </c>
      <c r="Y224" s="241">
        <f>IF(IFERROR(INDEX(Overrides!$F$292:$L$531,MATCH($A224&amp;$G224,Overrides!$C$292:$C$531,0),2),"")&lt;&gt;"",IFERROR(INDEX(Overrides!$F$292:$L$531,MATCH($A224&amp;$G224,Overrides!$C$292:$C$531,0),2),""),ROUND(Q224*Setup!C$71*VLOOKUP($F224,Setup!$A$52:$C$55,3,FALSE()),0))</f>
        <v>0</v>
      </c>
      <c r="Z224" s="241">
        <f>IF(IFERROR(INDEX(Overrides!$F$292:$L$531,MATCH($A224&amp;$G224,Overrides!$C$292:$C$531,0),3),"")&lt;&gt;"",IFERROR(INDEX(Overrides!$F$292:$L$531,MATCH($A224&amp;$G224,Overrides!$C$292:$C$531,0),3),""),ROUND(R224*Setup!D$71*VLOOKUP($F224,Setup!$A$52:$C$55,3,FALSE()),0))</f>
        <v>0</v>
      </c>
      <c r="AA224" s="241">
        <f>IF(IFERROR(INDEX(Overrides!$F$292:$L$531,MATCH($A224&amp;$G224,Overrides!$C$292:$C$531,0),4),"")&lt;&gt;"",IFERROR(INDEX(Overrides!$F$292:$L$531,MATCH($A224&amp;$G224,Overrides!$C$292:$C$531,0),4),""),ROUND(S224*Setup!E$71*VLOOKUP($F224,Setup!$A$52:$C$55,3,FALSE()),0))</f>
        <v>0</v>
      </c>
      <c r="AB224" s="241">
        <f>IF(IFERROR(INDEX(Overrides!$F$292:$L$531,MATCH($A224&amp;$G224,Overrides!$C$292:$C$531,0),5),"")&lt;&gt;"",IFERROR(INDEX(Overrides!$F$292:$L$531,MATCH($A224&amp;$G224,Overrides!$C$292:$C$531,0),5),""),ROUND(T224*Setup!F$71*VLOOKUP($F224,Setup!$A$52:$C$55,3,FALSE()),0))</f>
        <v>0</v>
      </c>
      <c r="AC224" s="241">
        <f>IF(IFERROR(INDEX(Overrides!$F$292:$L$531,MATCH($A224&amp;$G224,Overrides!$C$292:$C$531,0),6),"")&lt;&gt;"",IFERROR(INDEX(Overrides!$F$292:$L$531,MATCH($A224&amp;$G224,Overrides!$C$292:$C$531,0),6),""),ROUND(U224*Setup!G$71*VLOOKUP($F224,Setup!$A$52:$C$55,3,FALSE()),0))</f>
        <v>0</v>
      </c>
      <c r="AD224" s="241">
        <f>IF(IFERROR(INDEX(Overrides!$F$292:$L$531,MATCH($A224&amp;$G224,Overrides!$C$292:$C$531,0),7),"")&lt;&gt;"",IFERROR(INDEX(Overrides!$F$292:$L$531,MATCH($A224&amp;$G224,Overrides!$C$292:$C$531,0),7),""),ROUND(V224*Setup!H$71*VLOOKUP($F224,Setup!$A$52:$C$55,3,FALSE()),0))</f>
        <v>0</v>
      </c>
      <c r="AE224" s="167">
        <f t="shared" si="247"/>
        <v>0</v>
      </c>
      <c r="AF224" s="167">
        <f t="shared" si="248"/>
        <v>17</v>
      </c>
      <c r="AG224" s="167">
        <f t="shared" si="249"/>
        <v>119</v>
      </c>
      <c r="AH224" s="167">
        <f t="shared" si="250"/>
        <v>34</v>
      </c>
      <c r="AI224" s="167">
        <f t="shared" si="251"/>
        <v>298</v>
      </c>
      <c r="AJ224" s="167">
        <f t="shared" si="252"/>
        <v>724</v>
      </c>
      <c r="AK224" s="167">
        <f t="shared" si="253"/>
        <v>350</v>
      </c>
      <c r="AL224" s="167">
        <f t="shared" si="254"/>
        <v>614</v>
      </c>
      <c r="AM224" s="167">
        <f t="shared" si="255"/>
        <v>1542</v>
      </c>
      <c r="AN224" s="167">
        <f t="shared" si="283"/>
        <v>0</v>
      </c>
      <c r="AO224" s="167">
        <f t="shared" si="284"/>
        <v>0</v>
      </c>
      <c r="AP224" s="167">
        <f t="shared" si="285"/>
        <v>0</v>
      </c>
      <c r="AQ224" s="167">
        <f t="shared" si="286"/>
        <v>0</v>
      </c>
      <c r="AR224" s="167">
        <f t="shared" si="287"/>
        <v>0</v>
      </c>
      <c r="AS224" s="167">
        <f t="shared" si="288"/>
        <v>0</v>
      </c>
      <c r="AT224" s="167">
        <f t="shared" si="289"/>
        <v>0</v>
      </c>
      <c r="AU224" s="167">
        <f t="shared" si="256"/>
        <v>0</v>
      </c>
      <c r="AV224" s="167" t="str">
        <f>Setup!I25</f>
        <v>No</v>
      </c>
      <c r="AW224" s="167" t="str">
        <f>Setup!J25</f>
        <v>No</v>
      </c>
    </row>
    <row r="225" spans="1:49" ht="14.4" x14ac:dyDescent="0.3">
      <c r="A225" s="167">
        <f>Setup!A25</f>
        <v>23</v>
      </c>
      <c r="B225" s="167" t="str">
        <f>Setup!B25</f>
        <v>-</v>
      </c>
      <c r="C225" s="167" t="str">
        <f>Setup!C25</f>
        <v>-</v>
      </c>
      <c r="D225" s="167" t="str">
        <f>Setup!D25</f>
        <v>-</v>
      </c>
      <c r="E225" s="167" t="str">
        <f>Setup!E25</f>
        <v>-</v>
      </c>
      <c r="F225" s="167" t="str">
        <f>Setup!F25</f>
        <v>B</v>
      </c>
      <c r="G225" s="167" t="s">
        <v>113</v>
      </c>
      <c r="H225" s="167" t="str">
        <f>Setup!H25</f>
        <v>No</v>
      </c>
      <c r="I225" s="167">
        <f>IF(IFERROR(INDEX(Overrides!$F$49:$L$288,MATCH($A225&amp;$G225,Overrides!$C$49:$C$288,0),1),"")&lt;&gt;"",IFERROR(INDEX(Overrides!$F$49:$L$288,MATCH($A225&amp;$G225,Overrides!$C$49:$C$288,0),1),""),IF(IFERROR(INDEX(Overrides!$D$6:$J$45,MATCH($F225&amp;$G225,Overrides!$C$6:$C$45,0),1),"")&lt;&gt;"",IFERROR(INDEX(Overrides!$D$6:$J$45,MATCH($F225&amp;$G225,Overrides!$C$6:$C$45,0),1),""),MROUND(VLOOKUP("P1+",Setup!$A$30:$B$36,2,FALSE())*VLOOKUP($G225,Setup!$A$40:$B$48,2,FALSE())*VLOOKUP($F225,Setup!$A$52:$B$55,2,FALSE()),0.5)))</f>
        <v>81.5</v>
      </c>
      <c r="J225" s="167">
        <f>IF(IFERROR(INDEX(Overrides!$F$49:$L$288,MATCH($A225&amp;$G225,Overrides!$C$49:$C$288,0),2),"")&lt;&gt;"",IFERROR(INDEX(Overrides!$F$49:$L$288,MATCH($A225&amp;$G225,Overrides!$C$49:$C$288,0),2),""),IF(IFERROR(INDEX(Overrides!$D$6:$J$45,MATCH($F225&amp;$G225,Overrides!$C$6:$C$45,0),2),"")&lt;&gt;"",IFERROR(INDEX(Overrides!$D$6:$J$45,MATCH($F225&amp;$G225,Overrides!$C$6:$C$45,0),2),""),MROUND(VLOOKUP("P1",Setup!$A$30:$B$36,2,FALSE())*VLOOKUP($G225,Setup!$A$40:$B$48,2,FALSE())*VLOOKUP($F225,Setup!$A$52:$B$55,2,FALSE()),0.5)))</f>
        <v>69</v>
      </c>
      <c r="K225" s="167">
        <f>IF(IFERROR(INDEX(Overrides!$F$49:$L$288,MATCH($A225&amp;$G225,Overrides!$C$49:$C$288,0),3),"")&lt;&gt;"",IFERROR(INDEX(Overrides!$F$49:$L$288,MATCH($A225&amp;$G225,Overrides!$C$49:$C$288,0),3),""),IF(IFERROR(INDEX(Overrides!$D$6:$J$45,MATCH($F225&amp;$G225,Overrides!$C$6:$C$45,0),3),"")&lt;&gt;"",IFERROR(INDEX(Overrides!$D$6:$J$45,MATCH($F225&amp;$G225,Overrides!$C$6:$C$45,0),3),""),MROUND(VLOOKUP("P2+",Setup!$A$30:$B$36,2,FALSE())*VLOOKUP($G225,Setup!$A$40:$B$48,2,FALSE())*VLOOKUP($F225,Setup!$A$52:$B$55,2,FALSE()),0.5)))</f>
        <v>61.5</v>
      </c>
      <c r="L225" s="167">
        <f>IF(IFERROR(INDEX(Overrides!$F$49:$L$288,MATCH($A225&amp;$G225,Overrides!$C$49:$C$288,0),4),"")&lt;&gt;"",IFERROR(INDEX(Overrides!$F$49:$L$288,MATCH($A225&amp;$G225,Overrides!$C$49:$C$288,0),4),""),IF(IFERROR(INDEX(Overrides!$D$6:$J$45,MATCH($F225&amp;$G225,Overrides!$C$6:$C$45,0),4),"")&lt;&gt;"",IFERROR(INDEX(Overrides!$D$6:$J$45,MATCH($F225&amp;$G225,Overrides!$C$6:$C$45,0),4),""),MROUND(VLOOKUP("P2",Setup!$A$30:$B$36,2,FALSE())*VLOOKUP($G225,Setup!$A$40:$B$48,2,FALSE())*VLOOKUP($F225,Setup!$A$52:$B$55,2,FALSE()),0.5)))</f>
        <v>49</v>
      </c>
      <c r="M225" s="167">
        <f>IF(IFERROR(INDEX(Overrides!$F$49:$L$288,MATCH($A225&amp;$G225,Overrides!$C$49:$C$288,0),5),"")&lt;&gt;"",IFERROR(INDEX(Overrides!$F$49:$L$288,MATCH($A225&amp;$G225,Overrides!$C$49:$C$288,0),5),""),IF(IFERROR(INDEX(Overrides!$D$6:$J$45,MATCH($F225&amp;$G225,Overrides!$C$6:$C$45,0),5),"")&lt;&gt;"",IFERROR(INDEX(Overrides!$D$6:$J$45,MATCH($F225&amp;$G225,Overrides!$C$6:$C$45,0),5),""),MROUND(VLOOKUP("P3",Setup!$A$30:$B$36,2,FALSE())*VLOOKUP($G225,Setup!$A$40:$B$48,2,FALSE())*VLOOKUP($F225,Setup!$A$52:$B$55,2,FALSE()),0.5)))</f>
        <v>29</v>
      </c>
      <c r="N225" s="167">
        <f>IF(IFERROR(INDEX(Overrides!$F$49:$L$288,MATCH($A225&amp;$G225,Overrides!$C$49:$C$288,0),6),"")&lt;&gt;"",IFERROR(INDEX(Overrides!$F$49:$L$288,MATCH($A225&amp;$G225,Overrides!$C$49:$C$288,0),6),""),IF(IFERROR(INDEX(Overrides!$D$6:$J$45,MATCH($F225&amp;$G225,Overrides!$C$6:$C$45,0),6),"")&lt;&gt;"",IFERROR(INDEX(Overrides!$D$6:$J$45,MATCH($F225&amp;$G225,Overrides!$C$6:$C$45,0),6),""),MROUND(VLOOKUP("P4",Setup!$A$30:$B$36,2,FALSE())*VLOOKUP($G225,Setup!$A$40:$B$48,2,FALSE())*VLOOKUP($F225,Setup!$A$52:$B$55,2,FALSE()),0.5)))</f>
        <v>19</v>
      </c>
      <c r="O225" s="167">
        <f>IF(IFERROR(INDEX(Overrides!$F$49:$L$288,MATCH($A225&amp;$G225,Overrides!$C$49:$C$288,0),7),"")&lt;&gt;"",IFERROR(INDEX(Overrides!$F$49:$L$288,MATCH($A225&amp;$G225,Overrides!$C$49:$C$288,0),7),""),IF(IFERROR(INDEX(Overrides!$D$6:$J$45,MATCH($F225&amp;$G225,Overrides!$C$6:$C$45,0),7),"")&lt;&gt;"",IFERROR(INDEX(Overrides!$D$6:$J$45,MATCH($F225&amp;$G225,Overrides!$C$6:$C$45,0),7),""),MROUND(VLOOKUP("P5",Setup!$A$30:$B$36,2,FALSE())*VLOOKUP($G225,Setup!$A$40:$B$48,2,FALSE())*VLOOKUP($F225,Setup!$A$52:$B$55,2,FALSE()),0.5)))</f>
        <v>15</v>
      </c>
      <c r="P225" s="167">
        <f>SUMIFS(Inventory!$F$2:$F$38,Inventory!$I$2:$I$38,"P1+",Inventory!$E$2:$E$38,"&lt;&gt;West")+IF(UPPER($H225)="YES",SUMIFS(Inventory!$F$2:$F$38,Inventory!$I$2:$I$38,"P1+",Inventory!$E$2:$E$38,"West"),0)</f>
        <v>17</v>
      </c>
      <c r="Q225" s="167">
        <f>SUMIFS(Inventory!$F$2:$F$38,Inventory!$I$2:$I$38,"P1",Inventory!$E$2:$E$38,"&lt;&gt;West")+IF(UPPER($H225)="YES",SUMIFS(Inventory!$F$2:$F$38,Inventory!$I$2:$I$38,"P1",Inventory!$E$2:$E$38,"West"),0)</f>
        <v>119</v>
      </c>
      <c r="R225" s="167">
        <f>SUMIFS(Inventory!$F$2:$F$38,Inventory!$I$2:$I$38,"P2+",Inventory!$E$2:$E$38,"&lt;&gt;West")+IF(UPPER($H225)="YES",SUMIFS(Inventory!$F$2:$F$38,Inventory!$I$2:$I$38,"P2+",Inventory!$E$2:$E$38,"West"),0)</f>
        <v>34</v>
      </c>
      <c r="S225" s="167">
        <f>SUMIFS(Inventory!$F$2:$F$38,Inventory!$I$2:$I$38,"P2",Inventory!$E$2:$E$38,"&lt;&gt;West")+IF(UPPER($H225)="YES",SUMIFS(Inventory!$F$2:$F$38,Inventory!$I$2:$I$38,"P2",Inventory!$E$2:$E$38,"West"),0)</f>
        <v>298</v>
      </c>
      <c r="T225" s="167">
        <f>SUMIFS(Inventory!$F$2:$F$38,Inventory!$I$2:$I$38,"P3",Inventory!$E$2:$E$38,"&lt;&gt;West")+IF(UPPER($H225)="YES",SUMIFS(Inventory!$F$2:$F$38,Inventory!$I$2:$I$38,"P3",Inventory!$E$2:$E$38,"West"),0)</f>
        <v>724</v>
      </c>
      <c r="U225" s="167">
        <f>SUMIFS(Inventory!$F$2:$F$38,Inventory!$I$2:$I$38,"P4",Inventory!$E$2:$E$38,"&lt;&gt;West")+IF(UPPER($H225)="YES",SUMIFS(Inventory!$F$2:$F$38,Inventory!$I$2:$I$38,"P4",Inventory!$E$2:$E$38,"West"),0)</f>
        <v>350</v>
      </c>
      <c r="V225" s="167">
        <f>SUMIFS(Inventory!$F$2:$F$38,Inventory!$I$2:$I$38,"P5",Inventory!$E$2:$E$38,"&lt;&gt;West")+IF(UPPER($H225)="YES",SUMIFS(Inventory!$F$2:$F$38,Inventory!$I$2:$I$38,"P5",Inventory!$E$2:$E$38,"West"),0)</f>
        <v>614</v>
      </c>
      <c r="W225" s="167">
        <f t="shared" si="282"/>
        <v>2156</v>
      </c>
      <c r="X225" s="241">
        <f>IF(IFERROR(INDEX(Overrides!$F$292:$L$531,MATCH($A225&amp;$G225,Overrides!$C$292:$C$531,0),1),"")&lt;&gt;"",IFERROR(INDEX(Overrides!$F$292:$L$531,MATCH($A225&amp;$G225,Overrides!$C$292:$C$531,0),1),""),ROUND(P225*Setup!B$72*VLOOKUP($F225,Setup!$A$52:$C$55,3,FALSE()),0))</f>
        <v>0</v>
      </c>
      <c r="Y225" s="241">
        <f>IF(IFERROR(INDEX(Overrides!$F$292:$L$531,MATCH($A225&amp;$G225,Overrides!$C$292:$C$531,0),2),"")&lt;&gt;"",IFERROR(INDEX(Overrides!$F$292:$L$531,MATCH($A225&amp;$G225,Overrides!$C$292:$C$531,0),2),""),ROUND(Q225*Setup!C$72*VLOOKUP($F225,Setup!$A$52:$C$55,3,FALSE()),0))</f>
        <v>0</v>
      </c>
      <c r="Z225" s="241">
        <f>IF(IFERROR(INDEX(Overrides!$F$292:$L$531,MATCH($A225&amp;$G225,Overrides!$C$292:$C$531,0),3),"")&lt;&gt;"",IFERROR(INDEX(Overrides!$F$292:$L$531,MATCH($A225&amp;$G225,Overrides!$C$292:$C$531,0),3),""),ROUND(R225*Setup!D$72*VLOOKUP($F225,Setup!$A$52:$C$55,3,FALSE()),0))</f>
        <v>0</v>
      </c>
      <c r="AA225" s="241">
        <f>IF(IFERROR(INDEX(Overrides!$F$292:$L$531,MATCH($A225&amp;$G225,Overrides!$C$292:$C$531,0),4),"")&lt;&gt;"",IFERROR(INDEX(Overrides!$F$292:$L$531,MATCH($A225&amp;$G225,Overrides!$C$292:$C$531,0),4),""),ROUND(S225*Setup!E$72*VLOOKUP($F225,Setup!$A$52:$C$55,3,FALSE()),0))</f>
        <v>0</v>
      </c>
      <c r="AB225" s="241">
        <f>IF(IFERROR(INDEX(Overrides!$F$292:$L$531,MATCH($A225&amp;$G225,Overrides!$C$292:$C$531,0),5),"")&lt;&gt;"",IFERROR(INDEX(Overrides!$F$292:$L$531,MATCH($A225&amp;$G225,Overrides!$C$292:$C$531,0),5),""),ROUND(T225*Setup!F$72*VLOOKUP($F225,Setup!$A$52:$C$55,3,FALSE()),0))</f>
        <v>0</v>
      </c>
      <c r="AC225" s="241">
        <f>IF(IFERROR(INDEX(Overrides!$F$292:$L$531,MATCH($A225&amp;$G225,Overrides!$C$292:$C$531,0),6),"")&lt;&gt;"",IFERROR(INDEX(Overrides!$F$292:$L$531,MATCH($A225&amp;$G225,Overrides!$C$292:$C$531,0),6),""),ROUND(U225*Setup!G$72*VLOOKUP($F225,Setup!$A$52:$C$55,3,FALSE()),0))</f>
        <v>0</v>
      </c>
      <c r="AD225" s="241">
        <f>IF(IFERROR(INDEX(Overrides!$F$292:$L$531,MATCH($A225&amp;$G225,Overrides!$C$292:$C$531,0),7),"")&lt;&gt;"",IFERROR(INDEX(Overrides!$F$292:$L$531,MATCH($A225&amp;$G225,Overrides!$C$292:$C$531,0),7),""),ROUND(V225*Setup!H$72*VLOOKUP($F225,Setup!$A$52:$C$55,3,FALSE()),0))</f>
        <v>0</v>
      </c>
      <c r="AE225" s="167">
        <f t="shared" si="247"/>
        <v>0</v>
      </c>
      <c r="AF225" s="167">
        <f t="shared" si="248"/>
        <v>17</v>
      </c>
      <c r="AG225" s="167">
        <f t="shared" si="249"/>
        <v>119</v>
      </c>
      <c r="AH225" s="167">
        <f t="shared" si="250"/>
        <v>34</v>
      </c>
      <c r="AI225" s="167">
        <f t="shared" si="251"/>
        <v>298</v>
      </c>
      <c r="AJ225" s="167">
        <f t="shared" si="252"/>
        <v>724</v>
      </c>
      <c r="AK225" s="167">
        <f t="shared" si="253"/>
        <v>350</v>
      </c>
      <c r="AL225" s="167">
        <f t="shared" si="254"/>
        <v>614</v>
      </c>
      <c r="AM225" s="167">
        <f t="shared" si="255"/>
        <v>1542</v>
      </c>
      <c r="AN225" s="167">
        <f t="shared" si="283"/>
        <v>0</v>
      </c>
      <c r="AO225" s="167">
        <f t="shared" si="284"/>
        <v>0</v>
      </c>
      <c r="AP225" s="167">
        <f t="shared" si="285"/>
        <v>0</v>
      </c>
      <c r="AQ225" s="167">
        <f t="shared" si="286"/>
        <v>0</v>
      </c>
      <c r="AR225" s="167">
        <f t="shared" si="287"/>
        <v>0</v>
      </c>
      <c r="AS225" s="167">
        <f t="shared" si="288"/>
        <v>0</v>
      </c>
      <c r="AT225" s="167">
        <f t="shared" si="289"/>
        <v>0</v>
      </c>
      <c r="AU225" s="167">
        <f t="shared" si="256"/>
        <v>0</v>
      </c>
      <c r="AV225" s="167" t="str">
        <f>Setup!I25</f>
        <v>No</v>
      </c>
      <c r="AW225" s="167" t="str">
        <f>Setup!J25</f>
        <v>No</v>
      </c>
    </row>
    <row r="226" spans="1:49" ht="14.4" x14ac:dyDescent="0.3">
      <c r="A226" s="167">
        <f>Setup!A25</f>
        <v>23</v>
      </c>
      <c r="B226" s="167" t="str">
        <f>Setup!B25</f>
        <v>-</v>
      </c>
      <c r="C226" s="167" t="str">
        <f>Setup!C25</f>
        <v>-</v>
      </c>
      <c r="D226" s="167" t="str">
        <f>Setup!D25</f>
        <v>-</v>
      </c>
      <c r="E226" s="167" t="str">
        <f>Setup!E25</f>
        <v>-</v>
      </c>
      <c r="F226" s="167" t="str">
        <f>Setup!F25</f>
        <v>B</v>
      </c>
      <c r="G226" s="167" t="s">
        <v>115</v>
      </c>
      <c r="H226" s="167" t="str">
        <f>Setup!H25</f>
        <v>No</v>
      </c>
      <c r="I226" s="167">
        <f>IF(IFERROR(INDEX(Overrides!$F$49:$L$288,MATCH($A226&amp;$G226,Overrides!$C$49:$C$288,0),1),"")&lt;&gt;"",IFERROR(INDEX(Overrides!$F$49:$L$288,MATCH($A226&amp;$G226,Overrides!$C$49:$C$288,0),1),""),IF(IFERROR(INDEX(Overrides!$D$6:$J$45,MATCH($F226&amp;$G226,Overrides!$C$6:$C$45,0),1),"")&lt;&gt;"",IFERROR(INDEX(Overrides!$D$6:$J$45,MATCH($F226&amp;$G226,Overrides!$C$6:$C$45,0),1),""),MROUND(VLOOKUP("P1+",Setup!$A$30:$B$36,2,FALSE())*VLOOKUP($G226,Setup!$A$40:$B$48,2,FALSE())*VLOOKUP($F226,Setup!$A$52:$B$55,2,FALSE()),0.5)))</f>
        <v>88</v>
      </c>
      <c r="J226" s="167">
        <f>IF(IFERROR(INDEX(Overrides!$F$49:$L$288,MATCH($A226&amp;$G226,Overrides!$C$49:$C$288,0),2),"")&lt;&gt;"",IFERROR(INDEX(Overrides!$F$49:$L$288,MATCH($A226&amp;$G226,Overrides!$C$49:$C$288,0),2),""),IF(IFERROR(INDEX(Overrides!$D$6:$J$45,MATCH($F226&amp;$G226,Overrides!$C$6:$C$45,0),2),"")&lt;&gt;"",IFERROR(INDEX(Overrides!$D$6:$J$45,MATCH($F226&amp;$G226,Overrides!$C$6:$C$45,0),2),""),MROUND(VLOOKUP("P1",Setup!$A$30:$B$36,2,FALSE())*VLOOKUP($G226,Setup!$A$40:$B$48,2,FALSE())*VLOOKUP($F226,Setup!$A$52:$B$55,2,FALSE()),0.5)))</f>
        <v>74.5</v>
      </c>
      <c r="K226" s="167">
        <f>IF(IFERROR(INDEX(Overrides!$F$49:$L$288,MATCH($A226&amp;$G226,Overrides!$C$49:$C$288,0),3),"")&lt;&gt;"",IFERROR(INDEX(Overrides!$F$49:$L$288,MATCH($A226&amp;$G226,Overrides!$C$49:$C$288,0),3),""),IF(IFERROR(INDEX(Overrides!$D$6:$J$45,MATCH($F226&amp;$G226,Overrides!$C$6:$C$45,0),3),"")&lt;&gt;"",IFERROR(INDEX(Overrides!$D$6:$J$45,MATCH($F226&amp;$G226,Overrides!$C$6:$C$45,0),3),""),MROUND(VLOOKUP("P2+",Setup!$A$30:$B$36,2,FALSE())*VLOOKUP($G226,Setup!$A$40:$B$48,2,FALSE())*VLOOKUP($F226,Setup!$A$52:$B$55,2,FALSE()),0.5)))</f>
        <v>66</v>
      </c>
      <c r="L226" s="167">
        <f>IF(IFERROR(INDEX(Overrides!$F$49:$L$288,MATCH($A226&amp;$G226,Overrides!$C$49:$C$288,0),4),"")&lt;&gt;"",IFERROR(INDEX(Overrides!$F$49:$L$288,MATCH($A226&amp;$G226,Overrides!$C$49:$C$288,0),4),""),IF(IFERROR(INDEX(Overrides!$D$6:$J$45,MATCH($F226&amp;$G226,Overrides!$C$6:$C$45,0),4),"")&lt;&gt;"",IFERROR(INDEX(Overrides!$D$6:$J$45,MATCH($F226&amp;$G226,Overrides!$C$6:$C$45,0),4),""),MROUND(VLOOKUP("P2",Setup!$A$30:$B$36,2,FALSE())*VLOOKUP($G226,Setup!$A$40:$B$48,2,FALSE())*VLOOKUP($F226,Setup!$A$52:$B$55,2,FALSE()),0.5)))</f>
        <v>52.5</v>
      </c>
      <c r="M226" s="167">
        <f>IF(IFERROR(INDEX(Overrides!$F$49:$L$288,MATCH($A226&amp;$G226,Overrides!$C$49:$C$288,0),5),"")&lt;&gt;"",IFERROR(INDEX(Overrides!$F$49:$L$288,MATCH($A226&amp;$G226,Overrides!$C$49:$C$288,0),5),""),IF(IFERROR(INDEX(Overrides!$D$6:$J$45,MATCH($F226&amp;$G226,Overrides!$C$6:$C$45,0),5),"")&lt;&gt;"",IFERROR(INDEX(Overrides!$D$6:$J$45,MATCH($F226&amp;$G226,Overrides!$C$6:$C$45,0),5),""),MROUND(VLOOKUP("P3",Setup!$A$30:$B$36,2,FALSE())*VLOOKUP($G226,Setup!$A$40:$B$48,2,FALSE())*VLOOKUP($F226,Setup!$A$52:$B$55,2,FALSE()),0.5)))</f>
        <v>31</v>
      </c>
      <c r="N226" s="167">
        <f>IF(IFERROR(INDEX(Overrides!$F$49:$L$288,MATCH($A226&amp;$G226,Overrides!$C$49:$C$288,0),6),"")&lt;&gt;"",IFERROR(INDEX(Overrides!$F$49:$L$288,MATCH($A226&amp;$G226,Overrides!$C$49:$C$288,0),6),""),IF(IFERROR(INDEX(Overrides!$D$6:$J$45,MATCH($F226&amp;$G226,Overrides!$C$6:$C$45,0),6),"")&lt;&gt;"",IFERROR(INDEX(Overrides!$D$6:$J$45,MATCH($F226&amp;$G226,Overrides!$C$6:$C$45,0),6),""),MROUND(VLOOKUP("P4",Setup!$A$30:$B$36,2,FALSE())*VLOOKUP($G226,Setup!$A$40:$B$48,2,FALSE())*VLOOKUP($F226,Setup!$A$52:$B$55,2,FALSE()),0.5)))</f>
        <v>20.5</v>
      </c>
      <c r="O226" s="167">
        <f>IF(IFERROR(INDEX(Overrides!$F$49:$L$288,MATCH($A226&amp;$G226,Overrides!$C$49:$C$288,0),7),"")&lt;&gt;"",IFERROR(INDEX(Overrides!$F$49:$L$288,MATCH($A226&amp;$G226,Overrides!$C$49:$C$288,0),7),""),IF(IFERROR(INDEX(Overrides!$D$6:$J$45,MATCH($F226&amp;$G226,Overrides!$C$6:$C$45,0),7),"")&lt;&gt;"",IFERROR(INDEX(Overrides!$D$6:$J$45,MATCH($F226&amp;$G226,Overrides!$C$6:$C$45,0),7),""),MROUND(VLOOKUP("P5",Setup!$A$30:$B$36,2,FALSE())*VLOOKUP($G226,Setup!$A$40:$B$48,2,FALSE())*VLOOKUP($F226,Setup!$A$52:$B$55,2,FALSE()),0.5)))</f>
        <v>16</v>
      </c>
      <c r="P226" s="167">
        <f>SUMIFS(Inventory!$F$2:$F$38,Inventory!$I$2:$I$38,"P1+",Inventory!$E$2:$E$38,"&lt;&gt;West")+IF(UPPER($H226)="YES",SUMIFS(Inventory!$F$2:$F$38,Inventory!$I$2:$I$38,"P1+",Inventory!$E$2:$E$38,"West"),0)</f>
        <v>17</v>
      </c>
      <c r="Q226" s="167">
        <f>SUMIFS(Inventory!$F$2:$F$38,Inventory!$I$2:$I$38,"P1",Inventory!$E$2:$E$38,"&lt;&gt;West")+IF(UPPER($H226)="YES",SUMIFS(Inventory!$F$2:$F$38,Inventory!$I$2:$I$38,"P1",Inventory!$E$2:$E$38,"West"),0)</f>
        <v>119</v>
      </c>
      <c r="R226" s="167">
        <f>SUMIFS(Inventory!$F$2:$F$38,Inventory!$I$2:$I$38,"P2+",Inventory!$E$2:$E$38,"&lt;&gt;West")+IF(UPPER($H226)="YES",SUMIFS(Inventory!$F$2:$F$38,Inventory!$I$2:$I$38,"P2+",Inventory!$E$2:$E$38,"West"),0)</f>
        <v>34</v>
      </c>
      <c r="S226" s="167">
        <f>SUMIFS(Inventory!$F$2:$F$38,Inventory!$I$2:$I$38,"P2",Inventory!$E$2:$E$38,"&lt;&gt;West")+IF(UPPER($H226)="YES",SUMIFS(Inventory!$F$2:$F$38,Inventory!$I$2:$I$38,"P2",Inventory!$E$2:$E$38,"West"),0)</f>
        <v>298</v>
      </c>
      <c r="T226" s="167">
        <f>SUMIFS(Inventory!$F$2:$F$38,Inventory!$I$2:$I$38,"P3",Inventory!$E$2:$E$38,"&lt;&gt;West")+IF(UPPER($H226)="YES",SUMIFS(Inventory!$F$2:$F$38,Inventory!$I$2:$I$38,"P3",Inventory!$E$2:$E$38,"West"),0)</f>
        <v>724</v>
      </c>
      <c r="U226" s="167">
        <f>SUMIFS(Inventory!$F$2:$F$38,Inventory!$I$2:$I$38,"P4",Inventory!$E$2:$E$38,"&lt;&gt;West")+IF(UPPER($H226)="YES",SUMIFS(Inventory!$F$2:$F$38,Inventory!$I$2:$I$38,"P4",Inventory!$E$2:$E$38,"West"),0)</f>
        <v>350</v>
      </c>
      <c r="V226" s="167">
        <f>SUMIFS(Inventory!$F$2:$F$38,Inventory!$I$2:$I$38,"P5",Inventory!$E$2:$E$38,"&lt;&gt;West")+IF(UPPER($H226)="YES",SUMIFS(Inventory!$F$2:$F$38,Inventory!$I$2:$I$38,"P5",Inventory!$E$2:$E$38,"West"),0)</f>
        <v>614</v>
      </c>
      <c r="W226" s="167">
        <f t="shared" si="282"/>
        <v>2156</v>
      </c>
      <c r="X226" s="241">
        <f>IF(IFERROR(INDEX(Overrides!$F$292:$L$531,MATCH($A226&amp;$G226,Overrides!$C$292:$C$531,0),1),"")&lt;&gt;"",IFERROR(INDEX(Overrides!$F$292:$L$531,MATCH($A226&amp;$G226,Overrides!$C$292:$C$531,0),1),""),ROUND(P226*Setup!B$73*VLOOKUP($F226,Setup!$A$52:$C$55,3,FALSE()),0))</f>
        <v>0</v>
      </c>
      <c r="Y226" s="241">
        <f>IF(IFERROR(INDEX(Overrides!$F$292:$L$531,MATCH($A226&amp;$G226,Overrides!$C$292:$C$531,0),2),"")&lt;&gt;"",IFERROR(INDEX(Overrides!$F$292:$L$531,MATCH($A226&amp;$G226,Overrides!$C$292:$C$531,0),2),""),ROUND(Q226*Setup!C$73*VLOOKUP($F226,Setup!$A$52:$C$55,3,FALSE()),0))</f>
        <v>0</v>
      </c>
      <c r="Z226" s="241">
        <f>IF(IFERROR(INDEX(Overrides!$F$292:$L$531,MATCH($A226&amp;$G226,Overrides!$C$292:$C$531,0),3),"")&lt;&gt;"",IFERROR(INDEX(Overrides!$F$292:$L$531,MATCH($A226&amp;$G226,Overrides!$C$292:$C$531,0),3),""),ROUND(R226*Setup!D$73*VLOOKUP($F226,Setup!$A$52:$C$55,3,FALSE()),0))</f>
        <v>0</v>
      </c>
      <c r="AA226" s="241">
        <f>IF(IFERROR(INDEX(Overrides!$F$292:$L$531,MATCH($A226&amp;$G226,Overrides!$C$292:$C$531,0),4),"")&lt;&gt;"",IFERROR(INDEX(Overrides!$F$292:$L$531,MATCH($A226&amp;$G226,Overrides!$C$292:$C$531,0),4),""),ROUND(S226*Setup!E$73*VLOOKUP($F226,Setup!$A$52:$C$55,3,FALSE()),0))</f>
        <v>0</v>
      </c>
      <c r="AB226" s="241">
        <f>IF(IFERROR(INDEX(Overrides!$F$292:$L$531,MATCH($A226&amp;$G226,Overrides!$C$292:$C$531,0),5),"")&lt;&gt;"",IFERROR(INDEX(Overrides!$F$292:$L$531,MATCH($A226&amp;$G226,Overrides!$C$292:$C$531,0),5),""),ROUND(T226*Setup!F$73*VLOOKUP($F226,Setup!$A$52:$C$55,3,FALSE()),0))</f>
        <v>0</v>
      </c>
      <c r="AC226" s="241">
        <f>IF(IFERROR(INDEX(Overrides!$F$292:$L$531,MATCH($A226&amp;$G226,Overrides!$C$292:$C$531,0),6),"")&lt;&gt;"",IFERROR(INDEX(Overrides!$F$292:$L$531,MATCH($A226&amp;$G226,Overrides!$C$292:$C$531,0),6),""),ROUND(U226*Setup!G$73*VLOOKUP($F226,Setup!$A$52:$C$55,3,FALSE()),0))</f>
        <v>0</v>
      </c>
      <c r="AD226" s="241">
        <f>IF(IFERROR(INDEX(Overrides!$F$292:$L$531,MATCH($A226&amp;$G226,Overrides!$C$292:$C$531,0),7),"")&lt;&gt;"",IFERROR(INDEX(Overrides!$F$292:$L$531,MATCH($A226&amp;$G226,Overrides!$C$292:$C$531,0),7),""),ROUND(V226*Setup!H$73*VLOOKUP($F226,Setup!$A$52:$C$55,3,FALSE()),0))</f>
        <v>0</v>
      </c>
      <c r="AE226" s="167">
        <f t="shared" si="247"/>
        <v>0</v>
      </c>
      <c r="AF226" s="167">
        <f t="shared" si="248"/>
        <v>17</v>
      </c>
      <c r="AG226" s="167">
        <f t="shared" si="249"/>
        <v>119</v>
      </c>
      <c r="AH226" s="167">
        <f t="shared" si="250"/>
        <v>34</v>
      </c>
      <c r="AI226" s="167">
        <f t="shared" si="251"/>
        <v>298</v>
      </c>
      <c r="AJ226" s="167">
        <f t="shared" si="252"/>
        <v>724</v>
      </c>
      <c r="AK226" s="167">
        <f t="shared" si="253"/>
        <v>350</v>
      </c>
      <c r="AL226" s="167">
        <f t="shared" si="254"/>
        <v>614</v>
      </c>
      <c r="AM226" s="167">
        <f t="shared" si="255"/>
        <v>1542</v>
      </c>
      <c r="AN226" s="167">
        <f t="shared" si="283"/>
        <v>0</v>
      </c>
      <c r="AO226" s="167">
        <f t="shared" si="284"/>
        <v>0</v>
      </c>
      <c r="AP226" s="167">
        <f t="shared" si="285"/>
        <v>0</v>
      </c>
      <c r="AQ226" s="167">
        <f t="shared" si="286"/>
        <v>0</v>
      </c>
      <c r="AR226" s="167">
        <f t="shared" si="287"/>
        <v>0</v>
      </c>
      <c r="AS226" s="167">
        <f t="shared" si="288"/>
        <v>0</v>
      </c>
      <c r="AT226" s="167">
        <f t="shared" si="289"/>
        <v>0</v>
      </c>
      <c r="AU226" s="167">
        <f t="shared" si="256"/>
        <v>0</v>
      </c>
      <c r="AV226" s="167" t="str">
        <f>Setup!I25</f>
        <v>No</v>
      </c>
      <c r="AW226" s="167" t="str">
        <f>Setup!J25</f>
        <v>No</v>
      </c>
    </row>
    <row r="227" spans="1:49" ht="14.4" x14ac:dyDescent="0.3">
      <c r="A227" s="167">
        <f>Setup!A25</f>
        <v>23</v>
      </c>
      <c r="B227" s="167" t="str">
        <f>Setup!B25</f>
        <v>-</v>
      </c>
      <c r="C227" s="167" t="str">
        <f>Setup!C25</f>
        <v>-</v>
      </c>
      <c r="D227" s="167" t="str">
        <f>Setup!D25</f>
        <v>-</v>
      </c>
      <c r="E227" s="167" t="str">
        <f>Setup!E25</f>
        <v>-</v>
      </c>
      <c r="F227" s="167" t="str">
        <f>Setup!F25</f>
        <v>B</v>
      </c>
      <c r="G227" s="167" t="s">
        <v>117</v>
      </c>
      <c r="H227" s="167" t="str">
        <f>Setup!H25</f>
        <v>No</v>
      </c>
      <c r="I227" s="167">
        <f>IF(IFERROR(INDEX(Overrides!$F$49:$L$288,MATCH($A227&amp;$G227,Overrides!$C$49:$C$288,0),1),"")&lt;&gt;"",IFERROR(INDEX(Overrides!$F$49:$L$288,MATCH($A227&amp;$G227,Overrides!$C$49:$C$288,0),1),""),IF(IFERROR(INDEX(Overrides!$D$6:$J$45,MATCH($F227&amp;$G227,Overrides!$C$6:$C$45,0),1),"")&lt;&gt;"",IFERROR(INDEX(Overrides!$D$6:$J$45,MATCH($F227&amp;$G227,Overrides!$C$6:$C$45,0),1),""),MROUND(VLOOKUP("P1+",Setup!$A$30:$B$36,2,FALSE())*VLOOKUP($G227,Setup!$A$40:$B$48,2,FALSE())*VLOOKUP($F227,Setup!$A$52:$B$55,2,FALSE()),0.5)))</f>
        <v>65</v>
      </c>
      <c r="J227" s="167">
        <f>IF(IFERROR(INDEX(Overrides!$F$49:$L$288,MATCH($A227&amp;$G227,Overrides!$C$49:$C$288,0),2),"")&lt;&gt;"",IFERROR(INDEX(Overrides!$F$49:$L$288,MATCH($A227&amp;$G227,Overrides!$C$49:$C$288,0),2),""),IF(IFERROR(INDEX(Overrides!$D$6:$J$45,MATCH($F227&amp;$G227,Overrides!$C$6:$C$45,0),2),"")&lt;&gt;"",IFERROR(INDEX(Overrides!$D$6:$J$45,MATCH($F227&amp;$G227,Overrides!$C$6:$C$45,0),2),""),MROUND(VLOOKUP("P1",Setup!$A$30:$B$36,2,FALSE())*VLOOKUP($G227,Setup!$A$40:$B$48,2,FALSE())*VLOOKUP($F227,Setup!$A$52:$B$55,2,FALSE()),0.5)))</f>
        <v>55</v>
      </c>
      <c r="K227" s="167">
        <f>IF(IFERROR(INDEX(Overrides!$F$49:$L$288,MATCH($A227&amp;$G227,Overrides!$C$49:$C$288,0),3),"")&lt;&gt;"",IFERROR(INDEX(Overrides!$F$49:$L$288,MATCH($A227&amp;$G227,Overrides!$C$49:$C$288,0),3),""),IF(IFERROR(INDEX(Overrides!$D$6:$J$45,MATCH($F227&amp;$G227,Overrides!$C$6:$C$45,0),3),"")&lt;&gt;"",IFERROR(INDEX(Overrides!$D$6:$J$45,MATCH($F227&amp;$G227,Overrides!$C$6:$C$45,0),3),""),MROUND(VLOOKUP("P2+",Setup!$A$30:$B$36,2,FALSE())*VLOOKUP($G227,Setup!$A$40:$B$48,2,FALSE())*VLOOKUP($F227,Setup!$A$52:$B$55,2,FALSE()),0.5)))</f>
        <v>49</v>
      </c>
      <c r="L227" s="167">
        <f>IF(IFERROR(INDEX(Overrides!$F$49:$L$288,MATCH($A227&amp;$G227,Overrides!$C$49:$C$288,0),4),"")&lt;&gt;"",IFERROR(INDEX(Overrides!$F$49:$L$288,MATCH($A227&amp;$G227,Overrides!$C$49:$C$288,0),4),""),IF(IFERROR(INDEX(Overrides!$D$6:$J$45,MATCH($F227&amp;$G227,Overrides!$C$6:$C$45,0),4),"")&lt;&gt;"",IFERROR(INDEX(Overrides!$D$6:$J$45,MATCH($F227&amp;$G227,Overrides!$C$6:$C$45,0),4),""),MROUND(VLOOKUP("P2",Setup!$A$30:$B$36,2,FALSE())*VLOOKUP($G227,Setup!$A$40:$B$48,2,FALSE())*VLOOKUP($F227,Setup!$A$52:$B$55,2,FALSE()),0.5)))</f>
        <v>39</v>
      </c>
      <c r="M227" s="167">
        <f>IF(IFERROR(INDEX(Overrides!$F$49:$L$288,MATCH($A227&amp;$G227,Overrides!$C$49:$C$288,0),5),"")&lt;&gt;"",IFERROR(INDEX(Overrides!$F$49:$L$288,MATCH($A227&amp;$G227,Overrides!$C$49:$C$288,0),5),""),IF(IFERROR(INDEX(Overrides!$D$6:$J$45,MATCH($F227&amp;$G227,Overrides!$C$6:$C$45,0),5),"")&lt;&gt;"",IFERROR(INDEX(Overrides!$D$6:$J$45,MATCH($F227&amp;$G227,Overrides!$C$6:$C$45,0),5),""),MROUND(VLOOKUP("P3",Setup!$A$30:$B$36,2,FALSE())*VLOOKUP($G227,Setup!$A$40:$B$48,2,FALSE())*VLOOKUP($F227,Setup!$A$52:$B$55,2,FALSE()),0.5)))</f>
        <v>23</v>
      </c>
      <c r="N227" s="167">
        <f>IF(IFERROR(INDEX(Overrides!$F$49:$L$288,MATCH($A227&amp;$G227,Overrides!$C$49:$C$288,0),6),"")&lt;&gt;"",IFERROR(INDEX(Overrides!$F$49:$L$288,MATCH($A227&amp;$G227,Overrides!$C$49:$C$288,0),6),""),IF(IFERROR(INDEX(Overrides!$D$6:$J$45,MATCH($F227&amp;$G227,Overrides!$C$6:$C$45,0),6),"")&lt;&gt;"",IFERROR(INDEX(Overrides!$D$6:$J$45,MATCH($F227&amp;$G227,Overrides!$C$6:$C$45,0),6),""),MROUND(VLOOKUP("P4",Setup!$A$30:$B$36,2,FALSE())*VLOOKUP($G227,Setup!$A$40:$B$48,2,FALSE())*VLOOKUP($F227,Setup!$A$52:$B$55,2,FALSE()),0.5)))</f>
        <v>15</v>
      </c>
      <c r="O227" s="167">
        <f>IF(IFERROR(INDEX(Overrides!$F$49:$L$288,MATCH($A227&amp;$G227,Overrides!$C$49:$C$288,0),7),"")&lt;&gt;"",IFERROR(INDEX(Overrides!$F$49:$L$288,MATCH($A227&amp;$G227,Overrides!$C$49:$C$288,0),7),""),IF(IFERROR(INDEX(Overrides!$D$6:$J$45,MATCH($F227&amp;$G227,Overrides!$C$6:$C$45,0),7),"")&lt;&gt;"",IFERROR(INDEX(Overrides!$D$6:$J$45,MATCH($F227&amp;$G227,Overrides!$C$6:$C$45,0),7),""),MROUND(VLOOKUP("P5",Setup!$A$30:$B$36,2,FALSE())*VLOOKUP($G227,Setup!$A$40:$B$48,2,FALSE())*VLOOKUP($F227,Setup!$A$52:$B$55,2,FALSE()),0.5)))</f>
        <v>12</v>
      </c>
      <c r="P227" s="167">
        <f>SUMIFS(Inventory!$F$2:$F$38,Inventory!$I$2:$I$38,"P1+",Inventory!$E$2:$E$38,"&lt;&gt;West")+IF(UPPER($H227)="YES",SUMIFS(Inventory!$F$2:$F$38,Inventory!$I$2:$I$38,"P1+",Inventory!$E$2:$E$38,"West"),0)</f>
        <v>17</v>
      </c>
      <c r="Q227" s="167">
        <f>SUMIFS(Inventory!$F$2:$F$38,Inventory!$I$2:$I$38,"P1",Inventory!$E$2:$E$38,"&lt;&gt;West")+IF(UPPER($H227)="YES",SUMIFS(Inventory!$F$2:$F$38,Inventory!$I$2:$I$38,"P1",Inventory!$E$2:$E$38,"West"),0)</f>
        <v>119</v>
      </c>
      <c r="R227" s="167">
        <f>SUMIFS(Inventory!$F$2:$F$38,Inventory!$I$2:$I$38,"P2+",Inventory!$E$2:$E$38,"&lt;&gt;West")+IF(UPPER($H227)="YES",SUMIFS(Inventory!$F$2:$F$38,Inventory!$I$2:$I$38,"P2+",Inventory!$E$2:$E$38,"West"),0)</f>
        <v>34</v>
      </c>
      <c r="S227" s="167">
        <f>SUMIFS(Inventory!$F$2:$F$38,Inventory!$I$2:$I$38,"P2",Inventory!$E$2:$E$38,"&lt;&gt;West")+IF(UPPER($H227)="YES",SUMIFS(Inventory!$F$2:$F$38,Inventory!$I$2:$I$38,"P2",Inventory!$E$2:$E$38,"West"),0)</f>
        <v>298</v>
      </c>
      <c r="T227" s="167">
        <f>SUMIFS(Inventory!$F$2:$F$38,Inventory!$I$2:$I$38,"P3",Inventory!$E$2:$E$38,"&lt;&gt;West")+IF(UPPER($H227)="YES",SUMIFS(Inventory!$F$2:$F$38,Inventory!$I$2:$I$38,"P3",Inventory!$E$2:$E$38,"West"),0)</f>
        <v>724</v>
      </c>
      <c r="U227" s="167">
        <f>SUMIFS(Inventory!$F$2:$F$38,Inventory!$I$2:$I$38,"P4",Inventory!$E$2:$E$38,"&lt;&gt;West")+IF(UPPER($H227)="YES",SUMIFS(Inventory!$F$2:$F$38,Inventory!$I$2:$I$38,"P4",Inventory!$E$2:$E$38,"West"),0)</f>
        <v>350</v>
      </c>
      <c r="V227" s="167">
        <f>SUMIFS(Inventory!$F$2:$F$38,Inventory!$I$2:$I$38,"P5",Inventory!$E$2:$E$38,"&lt;&gt;West")+IF(UPPER($H227)="YES",SUMIFS(Inventory!$F$2:$F$38,Inventory!$I$2:$I$38,"P5",Inventory!$E$2:$E$38,"West"),0)</f>
        <v>614</v>
      </c>
      <c r="W227" s="167">
        <f t="shared" si="282"/>
        <v>2156</v>
      </c>
      <c r="X227" s="241">
        <f>IF(IFERROR(INDEX(Overrides!$F$292:$L$531,MATCH($A227&amp;$G227,Overrides!$C$292:$C$531,0),1),"")&lt;&gt;"",IFERROR(INDEX(Overrides!$F$292:$L$531,MATCH($A227&amp;$G227,Overrides!$C$292:$C$531,0),1),""),ROUND(P227*Setup!B$74*VLOOKUP($F227,Setup!$A$52:$C$55,3,FALSE()),0))</f>
        <v>0</v>
      </c>
      <c r="Y227" s="241">
        <f>IF(IFERROR(INDEX(Overrides!$F$292:$L$531,MATCH($A227&amp;$G227,Overrides!$C$292:$C$531,0),2),"")&lt;&gt;"",IFERROR(INDEX(Overrides!$F$292:$L$531,MATCH($A227&amp;$G227,Overrides!$C$292:$C$531,0),2),""),ROUND(Q227*Setup!C$74*VLOOKUP($F227,Setup!$A$52:$C$55,3,FALSE()),0))</f>
        <v>0</v>
      </c>
      <c r="Z227" s="241">
        <f>IF(IFERROR(INDEX(Overrides!$F$292:$L$531,MATCH($A227&amp;$G227,Overrides!$C$292:$C$531,0),3),"")&lt;&gt;"",IFERROR(INDEX(Overrides!$F$292:$L$531,MATCH($A227&amp;$G227,Overrides!$C$292:$C$531,0),3),""),ROUND(R227*Setup!D$74*VLOOKUP($F227,Setup!$A$52:$C$55,3,FALSE()),0))</f>
        <v>0</v>
      </c>
      <c r="AA227" s="241">
        <f>IF(IFERROR(INDEX(Overrides!$F$292:$L$531,MATCH($A227&amp;$G227,Overrides!$C$292:$C$531,0),4),"")&lt;&gt;"",IFERROR(INDEX(Overrides!$F$292:$L$531,MATCH($A227&amp;$G227,Overrides!$C$292:$C$531,0),4),""),ROUND(S227*Setup!E$74*VLOOKUP($F227,Setup!$A$52:$C$55,3,FALSE()),0))</f>
        <v>0</v>
      </c>
      <c r="AB227" s="241">
        <f>IF(IFERROR(INDEX(Overrides!$F$292:$L$531,MATCH($A227&amp;$G227,Overrides!$C$292:$C$531,0),5),"")&lt;&gt;"",IFERROR(INDEX(Overrides!$F$292:$L$531,MATCH($A227&amp;$G227,Overrides!$C$292:$C$531,0),5),""),ROUND(T227*Setup!F$74*VLOOKUP($F227,Setup!$A$52:$C$55,3,FALSE()),0))</f>
        <v>0</v>
      </c>
      <c r="AC227" s="241">
        <f>IF(IFERROR(INDEX(Overrides!$F$292:$L$531,MATCH($A227&amp;$G227,Overrides!$C$292:$C$531,0),6),"")&lt;&gt;"",IFERROR(INDEX(Overrides!$F$292:$L$531,MATCH($A227&amp;$G227,Overrides!$C$292:$C$531,0),6),""),ROUND(U227*Setup!G$74*VLOOKUP($F227,Setup!$A$52:$C$55,3,FALSE()),0))</f>
        <v>0</v>
      </c>
      <c r="AD227" s="241">
        <f>IF(IFERROR(INDEX(Overrides!$F$292:$L$531,MATCH($A227&amp;$G227,Overrides!$C$292:$C$531,0),7),"")&lt;&gt;"",IFERROR(INDEX(Overrides!$F$292:$L$531,MATCH($A227&amp;$G227,Overrides!$C$292:$C$531,0),7),""),ROUND(V227*Setup!H$74*VLOOKUP($F227,Setup!$A$52:$C$55,3,FALSE()),0))</f>
        <v>0</v>
      </c>
      <c r="AE227" s="167">
        <f t="shared" si="247"/>
        <v>0</v>
      </c>
      <c r="AF227" s="167">
        <f t="shared" si="248"/>
        <v>17</v>
      </c>
      <c r="AG227" s="167">
        <f t="shared" si="249"/>
        <v>119</v>
      </c>
      <c r="AH227" s="167">
        <f t="shared" si="250"/>
        <v>34</v>
      </c>
      <c r="AI227" s="167">
        <f t="shared" si="251"/>
        <v>298</v>
      </c>
      <c r="AJ227" s="167">
        <f t="shared" si="252"/>
        <v>724</v>
      </c>
      <c r="AK227" s="167">
        <f t="shared" si="253"/>
        <v>350</v>
      </c>
      <c r="AL227" s="167">
        <f t="shared" si="254"/>
        <v>614</v>
      </c>
      <c r="AM227" s="167">
        <f t="shared" si="255"/>
        <v>1542</v>
      </c>
      <c r="AN227" s="167">
        <f t="shared" si="283"/>
        <v>0</v>
      </c>
      <c r="AO227" s="167">
        <f t="shared" si="284"/>
        <v>0</v>
      </c>
      <c r="AP227" s="167">
        <f t="shared" si="285"/>
        <v>0</v>
      </c>
      <c r="AQ227" s="167">
        <f t="shared" si="286"/>
        <v>0</v>
      </c>
      <c r="AR227" s="167">
        <f t="shared" si="287"/>
        <v>0</v>
      </c>
      <c r="AS227" s="167">
        <f t="shared" si="288"/>
        <v>0</v>
      </c>
      <c r="AT227" s="167">
        <f t="shared" si="289"/>
        <v>0</v>
      </c>
      <c r="AU227" s="167">
        <f t="shared" si="256"/>
        <v>0</v>
      </c>
      <c r="AV227" s="167" t="str">
        <f>Setup!I25</f>
        <v>No</v>
      </c>
      <c r="AW227" s="167" t="str">
        <f>Setup!J25</f>
        <v>No</v>
      </c>
    </row>
    <row r="228" spans="1:49" ht="14.4" x14ac:dyDescent="0.3">
      <c r="A228" s="167">
        <f>Setup!A25</f>
        <v>23</v>
      </c>
      <c r="B228" s="167" t="str">
        <f>Setup!B25</f>
        <v>-</v>
      </c>
      <c r="C228" s="167" t="str">
        <f>Setup!C25</f>
        <v>-</v>
      </c>
      <c r="D228" s="167" t="str">
        <f>Setup!D25</f>
        <v>-</v>
      </c>
      <c r="E228" s="167" t="str">
        <f>Setup!E25</f>
        <v>-</v>
      </c>
      <c r="F228" s="167" t="str">
        <f>Setup!F25</f>
        <v>B</v>
      </c>
      <c r="G228" s="167" t="s">
        <v>119</v>
      </c>
      <c r="H228" s="167" t="str">
        <f>Setup!H25</f>
        <v>No</v>
      </c>
      <c r="I228" s="167">
        <f>IF(IFERROR(INDEX(Overrides!$F$49:$L$288,MATCH($A228&amp;$G228,Overrides!$C$49:$C$288,0),1),"")&lt;&gt;"",IFERROR(INDEX(Overrides!$F$49:$L$288,MATCH($A228&amp;$G228,Overrides!$C$49:$C$288,0),1),""),IF(IFERROR(INDEX(Overrides!$D$6:$J$45,MATCH($F228&amp;$G228,Overrides!$C$6:$C$45,0),1),"")&lt;&gt;"",IFERROR(INDEX(Overrides!$D$6:$J$45,MATCH($F228&amp;$G228,Overrides!$C$6:$C$45,0),1),""),MROUND(VLOOKUP("P1+",Setup!$A$30:$B$36,2,FALSE())*VLOOKUP($G228,Setup!$A$40:$B$48,2,FALSE())*VLOOKUP($F228,Setup!$A$52:$B$55,2,FALSE()),0.5)))</f>
        <v>0</v>
      </c>
      <c r="J228" s="167">
        <f>IF(IFERROR(INDEX(Overrides!$F$49:$L$288,MATCH($A228&amp;$G228,Overrides!$C$49:$C$288,0),2),"")&lt;&gt;"",IFERROR(INDEX(Overrides!$F$49:$L$288,MATCH($A228&amp;$G228,Overrides!$C$49:$C$288,0),2),""),IF(IFERROR(INDEX(Overrides!$D$6:$J$45,MATCH($F228&amp;$G228,Overrides!$C$6:$C$45,0),2),"")&lt;&gt;"",IFERROR(INDEX(Overrides!$D$6:$J$45,MATCH($F228&amp;$G228,Overrides!$C$6:$C$45,0),2),""),MROUND(VLOOKUP("P1",Setup!$A$30:$B$36,2,FALSE())*VLOOKUP($G228,Setup!$A$40:$B$48,2,FALSE())*VLOOKUP($F228,Setup!$A$52:$B$55,2,FALSE()),0.5)))</f>
        <v>0</v>
      </c>
      <c r="K228" s="167">
        <f>IF(IFERROR(INDEX(Overrides!$F$49:$L$288,MATCH($A228&amp;$G228,Overrides!$C$49:$C$288,0),3),"")&lt;&gt;"",IFERROR(INDEX(Overrides!$F$49:$L$288,MATCH($A228&amp;$G228,Overrides!$C$49:$C$288,0),3),""),IF(IFERROR(INDEX(Overrides!$D$6:$J$45,MATCH($F228&amp;$G228,Overrides!$C$6:$C$45,0),3),"")&lt;&gt;"",IFERROR(INDEX(Overrides!$D$6:$J$45,MATCH($F228&amp;$G228,Overrides!$C$6:$C$45,0),3),""),MROUND(VLOOKUP("P2+",Setup!$A$30:$B$36,2,FALSE())*VLOOKUP($G228,Setup!$A$40:$B$48,2,FALSE())*VLOOKUP($F228,Setup!$A$52:$B$55,2,FALSE()),0.5)))</f>
        <v>0</v>
      </c>
      <c r="L228" s="167">
        <f>IF(IFERROR(INDEX(Overrides!$F$49:$L$288,MATCH($A228&amp;$G228,Overrides!$C$49:$C$288,0),4),"")&lt;&gt;"",IFERROR(INDEX(Overrides!$F$49:$L$288,MATCH($A228&amp;$G228,Overrides!$C$49:$C$288,0),4),""),IF(IFERROR(INDEX(Overrides!$D$6:$J$45,MATCH($F228&amp;$G228,Overrides!$C$6:$C$45,0),4),"")&lt;&gt;"",IFERROR(INDEX(Overrides!$D$6:$J$45,MATCH($F228&amp;$G228,Overrides!$C$6:$C$45,0),4),""),MROUND(VLOOKUP("P2",Setup!$A$30:$B$36,2,FALSE())*VLOOKUP($G228,Setup!$A$40:$B$48,2,FALSE())*VLOOKUP($F228,Setup!$A$52:$B$55,2,FALSE()),0.5)))</f>
        <v>0</v>
      </c>
      <c r="M228" s="167">
        <f>IF(IFERROR(INDEX(Overrides!$F$49:$L$288,MATCH($A228&amp;$G228,Overrides!$C$49:$C$288,0),5),"")&lt;&gt;"",IFERROR(INDEX(Overrides!$F$49:$L$288,MATCH($A228&amp;$G228,Overrides!$C$49:$C$288,0),5),""),IF(IFERROR(INDEX(Overrides!$D$6:$J$45,MATCH($F228&amp;$G228,Overrides!$C$6:$C$45,0),5),"")&lt;&gt;"",IFERROR(INDEX(Overrides!$D$6:$J$45,MATCH($F228&amp;$G228,Overrides!$C$6:$C$45,0),5),""),MROUND(VLOOKUP("P3",Setup!$A$30:$B$36,2,FALSE())*VLOOKUP($G228,Setup!$A$40:$B$48,2,FALSE())*VLOOKUP($F228,Setup!$A$52:$B$55,2,FALSE()),0.5)))</f>
        <v>0</v>
      </c>
      <c r="N228" s="167">
        <f>IF(IFERROR(INDEX(Overrides!$F$49:$L$288,MATCH($A228&amp;$G228,Overrides!$C$49:$C$288,0),6),"")&lt;&gt;"",IFERROR(INDEX(Overrides!$F$49:$L$288,MATCH($A228&amp;$G228,Overrides!$C$49:$C$288,0),6),""),IF(IFERROR(INDEX(Overrides!$D$6:$J$45,MATCH($F228&amp;$G228,Overrides!$C$6:$C$45,0),6),"")&lt;&gt;"",IFERROR(INDEX(Overrides!$D$6:$J$45,MATCH($F228&amp;$G228,Overrides!$C$6:$C$45,0),6),""),MROUND(VLOOKUP("P4",Setup!$A$30:$B$36,2,FALSE())*VLOOKUP($G228,Setup!$A$40:$B$48,2,FALSE())*VLOOKUP($F228,Setup!$A$52:$B$55,2,FALSE()),0.5)))</f>
        <v>0</v>
      </c>
      <c r="O228" s="167">
        <f>IF(IFERROR(INDEX(Overrides!$F$49:$L$288,MATCH($A228&amp;$G228,Overrides!$C$49:$C$288,0),7),"")&lt;&gt;"",IFERROR(INDEX(Overrides!$F$49:$L$288,MATCH($A228&amp;$G228,Overrides!$C$49:$C$288,0),7),""),IF(IFERROR(INDEX(Overrides!$D$6:$J$45,MATCH($F228&amp;$G228,Overrides!$C$6:$C$45,0),7),"")&lt;&gt;"",IFERROR(INDEX(Overrides!$D$6:$J$45,MATCH($F228&amp;$G228,Overrides!$C$6:$C$45,0),7),""),MROUND(VLOOKUP("P5",Setup!$A$30:$B$36,2,FALSE())*VLOOKUP($G228,Setup!$A$40:$B$48,2,FALSE())*VLOOKUP($F228,Setup!$A$52:$B$55,2,FALSE()),0.5)))</f>
        <v>0</v>
      </c>
      <c r="P228" s="167">
        <f>SUMIFS(Inventory!$F$2:$F$38,Inventory!$I$2:$I$38,"P1+",Inventory!$E$2:$E$38,"&lt;&gt;West")+IF(UPPER($H228)="YES",SUMIFS(Inventory!$F$2:$F$38,Inventory!$I$2:$I$38,"P1+",Inventory!$E$2:$E$38,"West"),0)</f>
        <v>17</v>
      </c>
      <c r="Q228" s="167">
        <f>SUMIFS(Inventory!$F$2:$F$38,Inventory!$I$2:$I$38,"P1",Inventory!$E$2:$E$38,"&lt;&gt;West")+IF(UPPER($H228)="YES",SUMIFS(Inventory!$F$2:$F$38,Inventory!$I$2:$I$38,"P1",Inventory!$E$2:$E$38,"West"),0)</f>
        <v>119</v>
      </c>
      <c r="R228" s="167">
        <f>SUMIFS(Inventory!$F$2:$F$38,Inventory!$I$2:$I$38,"P2+",Inventory!$E$2:$E$38,"&lt;&gt;West")+IF(UPPER($H228)="YES",SUMIFS(Inventory!$F$2:$F$38,Inventory!$I$2:$I$38,"P2+",Inventory!$E$2:$E$38,"West"),0)</f>
        <v>34</v>
      </c>
      <c r="S228" s="167">
        <f>SUMIFS(Inventory!$F$2:$F$38,Inventory!$I$2:$I$38,"P2",Inventory!$E$2:$E$38,"&lt;&gt;West")+IF(UPPER($H228)="YES",SUMIFS(Inventory!$F$2:$F$38,Inventory!$I$2:$I$38,"P2",Inventory!$E$2:$E$38,"West"),0)</f>
        <v>298</v>
      </c>
      <c r="T228" s="167">
        <f>SUMIFS(Inventory!$F$2:$F$38,Inventory!$I$2:$I$38,"P3",Inventory!$E$2:$E$38,"&lt;&gt;West")+IF(UPPER($H228)="YES",SUMIFS(Inventory!$F$2:$F$38,Inventory!$I$2:$I$38,"P3",Inventory!$E$2:$E$38,"West"),0)</f>
        <v>724</v>
      </c>
      <c r="U228" s="167">
        <f>SUMIFS(Inventory!$F$2:$F$38,Inventory!$I$2:$I$38,"P4",Inventory!$E$2:$E$38,"&lt;&gt;West")+IF(UPPER($H228)="YES",SUMIFS(Inventory!$F$2:$F$38,Inventory!$I$2:$I$38,"P4",Inventory!$E$2:$E$38,"West"),0)</f>
        <v>350</v>
      </c>
      <c r="V228" s="167">
        <f>SUMIFS(Inventory!$F$2:$F$38,Inventory!$I$2:$I$38,"P5",Inventory!$E$2:$E$38,"&lt;&gt;West")+IF(UPPER($H228)="YES",SUMIFS(Inventory!$F$2:$F$38,Inventory!$I$2:$I$38,"P5",Inventory!$E$2:$E$38,"West"),0)</f>
        <v>614</v>
      </c>
      <c r="W228" s="167">
        <f t="shared" si="282"/>
        <v>2156</v>
      </c>
      <c r="X228" s="241">
        <f>IF(IFERROR(INDEX(Overrides!$F$292:$L$531,MATCH($A228&amp;$G228,Overrides!$C$292:$C$531,0),1),"")&lt;&gt;"",IFERROR(INDEX(Overrides!$F$292:$L$531,MATCH($A228&amp;$G228,Overrides!$C$292:$C$531,0),1),""),ROUND(P228*Setup!B$75*VLOOKUP($F228,Setup!$A$52:$C$55,3,FALSE()),0))</f>
        <v>0</v>
      </c>
      <c r="Y228" s="241">
        <f>IF(IFERROR(INDEX(Overrides!$F$292:$L$531,MATCH($A228&amp;$G228,Overrides!$C$292:$C$531,0),2),"")&lt;&gt;"",IFERROR(INDEX(Overrides!$F$292:$L$531,MATCH($A228&amp;$G228,Overrides!$C$292:$C$531,0),2),""),ROUND(Q228*Setup!C$75*VLOOKUP($F228,Setup!$A$52:$C$55,3,FALSE()),0))</f>
        <v>0</v>
      </c>
      <c r="Z228" s="241">
        <f>IF(IFERROR(INDEX(Overrides!$F$292:$L$531,MATCH($A228&amp;$G228,Overrides!$C$292:$C$531,0),3),"")&lt;&gt;"",IFERROR(INDEX(Overrides!$F$292:$L$531,MATCH($A228&amp;$G228,Overrides!$C$292:$C$531,0),3),""),ROUND(R228*Setup!D$75*VLOOKUP($F228,Setup!$A$52:$C$55,3,FALSE()),0))</f>
        <v>0</v>
      </c>
      <c r="AA228" s="241">
        <f>IF(IFERROR(INDEX(Overrides!$F$292:$L$531,MATCH($A228&amp;$G228,Overrides!$C$292:$C$531,0),4),"")&lt;&gt;"",IFERROR(INDEX(Overrides!$F$292:$L$531,MATCH($A228&amp;$G228,Overrides!$C$292:$C$531,0),4),""),ROUND(S228*Setup!E$75*VLOOKUP($F228,Setup!$A$52:$C$55,3,FALSE()),0))</f>
        <v>0</v>
      </c>
      <c r="AB228" s="241">
        <f>IF(IFERROR(INDEX(Overrides!$F$292:$L$531,MATCH($A228&amp;$G228,Overrides!$C$292:$C$531,0),5),"")&lt;&gt;"",IFERROR(INDEX(Overrides!$F$292:$L$531,MATCH($A228&amp;$G228,Overrides!$C$292:$C$531,0),5),""),ROUND(T228*Setup!F$75*VLOOKUP($F228,Setup!$A$52:$C$55,3,FALSE()),0))</f>
        <v>0</v>
      </c>
      <c r="AC228" s="241">
        <f>IF(IFERROR(INDEX(Overrides!$F$292:$L$531,MATCH($A228&amp;$G228,Overrides!$C$292:$C$531,0),6),"")&lt;&gt;"",IFERROR(INDEX(Overrides!$F$292:$L$531,MATCH($A228&amp;$G228,Overrides!$C$292:$C$531,0),6),""),ROUND(U228*Setup!G$75*VLOOKUP($F228,Setup!$A$52:$C$55,3,FALSE()),0))</f>
        <v>0</v>
      </c>
      <c r="AD228" s="241">
        <f>IF(IFERROR(INDEX(Overrides!$F$292:$L$531,MATCH($A228&amp;$G228,Overrides!$C$292:$C$531,0),7),"")&lt;&gt;"",IFERROR(INDEX(Overrides!$F$292:$L$531,MATCH($A228&amp;$G228,Overrides!$C$292:$C$531,0),7),""),ROUND(V228*Setup!H$75*VLOOKUP($F228,Setup!$A$52:$C$55,3,FALSE()),0))</f>
        <v>0</v>
      </c>
      <c r="AE228" s="167">
        <f t="shared" si="247"/>
        <v>0</v>
      </c>
      <c r="AF228" s="167">
        <f t="shared" si="248"/>
        <v>17</v>
      </c>
      <c r="AG228" s="167">
        <f t="shared" si="249"/>
        <v>119</v>
      </c>
      <c r="AH228" s="167">
        <f t="shared" si="250"/>
        <v>34</v>
      </c>
      <c r="AI228" s="167">
        <f t="shared" si="251"/>
        <v>298</v>
      </c>
      <c r="AJ228" s="167">
        <f t="shared" si="252"/>
        <v>724</v>
      </c>
      <c r="AK228" s="167">
        <f t="shared" si="253"/>
        <v>350</v>
      </c>
      <c r="AL228" s="167">
        <f t="shared" si="254"/>
        <v>614</v>
      </c>
      <c r="AM228" s="167">
        <f t="shared" si="255"/>
        <v>1542</v>
      </c>
      <c r="AN228" s="167">
        <f t="shared" si="283"/>
        <v>0</v>
      </c>
      <c r="AO228" s="167">
        <f t="shared" si="284"/>
        <v>0</v>
      </c>
      <c r="AP228" s="167">
        <f t="shared" si="285"/>
        <v>0</v>
      </c>
      <c r="AQ228" s="167">
        <f t="shared" si="286"/>
        <v>0</v>
      </c>
      <c r="AR228" s="167">
        <f t="shared" si="287"/>
        <v>0</v>
      </c>
      <c r="AS228" s="167">
        <f t="shared" si="288"/>
        <v>0</v>
      </c>
      <c r="AT228" s="167">
        <f t="shared" si="289"/>
        <v>0</v>
      </c>
      <c r="AU228" s="167">
        <f t="shared" si="256"/>
        <v>0</v>
      </c>
      <c r="AV228" s="167" t="str">
        <f>Setup!I25</f>
        <v>No</v>
      </c>
      <c r="AW228" s="167" t="str">
        <f>Setup!J25</f>
        <v>No</v>
      </c>
    </row>
    <row r="229" spans="1:49" ht="14.4" x14ac:dyDescent="0.3">
      <c r="A229" s="167">
        <f>Setup!A25</f>
        <v>23</v>
      </c>
      <c r="B229" s="167" t="str">
        <f>Setup!B25</f>
        <v>-</v>
      </c>
      <c r="C229" s="167" t="str">
        <f>Setup!C25</f>
        <v>-</v>
      </c>
      <c r="D229" s="167" t="str">
        <f>Setup!D25</f>
        <v>-</v>
      </c>
      <c r="E229" s="167" t="str">
        <f>Setup!E25</f>
        <v>-</v>
      </c>
      <c r="F229" s="167" t="str">
        <f>Setup!F25</f>
        <v>B</v>
      </c>
      <c r="G229" s="167" t="s">
        <v>121</v>
      </c>
      <c r="H229" s="167" t="str">
        <f>Setup!H25</f>
        <v>No</v>
      </c>
      <c r="I229" s="167">
        <f>IF(IFERROR(INDEX(Overrides!$F$49:$L$288,MATCH($A229&amp;$G229,Overrides!$C$49:$C$288,0),1),"")&lt;&gt;"",IFERROR(INDEX(Overrides!$F$49:$L$288,MATCH($A229&amp;$G229,Overrides!$C$49:$C$288,0),1),""),IF(IFERROR(INDEX(Overrides!$D$6:$J$45,MATCH($F229&amp;$G229,Overrides!$C$6:$C$45,0),1),"")&lt;&gt;"",IFERROR(INDEX(Overrides!$D$6:$J$45,MATCH($F229&amp;$G229,Overrides!$C$6:$C$45,0),1),""),MROUND(VLOOKUP("P1+",Setup!$A$30:$B$36,2,FALSE())*VLOOKUP($G229,Setup!$A$40:$B$48,2,FALSE())*VLOOKUP($F229,Setup!$A$52:$B$55,2,FALSE()),0.5)))</f>
        <v>0</v>
      </c>
      <c r="J229" s="167">
        <f>IF(IFERROR(INDEX(Overrides!$F$49:$L$288,MATCH($A229&amp;$G229,Overrides!$C$49:$C$288,0),2),"")&lt;&gt;"",IFERROR(INDEX(Overrides!$F$49:$L$288,MATCH($A229&amp;$G229,Overrides!$C$49:$C$288,0),2),""),IF(IFERROR(INDEX(Overrides!$D$6:$J$45,MATCH($F229&amp;$G229,Overrides!$C$6:$C$45,0),2),"")&lt;&gt;"",IFERROR(INDEX(Overrides!$D$6:$J$45,MATCH($F229&amp;$G229,Overrides!$C$6:$C$45,0),2),""),MROUND(VLOOKUP("P1",Setup!$A$30:$B$36,2,FALSE())*VLOOKUP($G229,Setup!$A$40:$B$48,2,FALSE())*VLOOKUP($F229,Setup!$A$52:$B$55,2,FALSE()),0.5)))</f>
        <v>0</v>
      </c>
      <c r="K229" s="167">
        <f>IF(IFERROR(INDEX(Overrides!$F$49:$L$288,MATCH($A229&amp;$G229,Overrides!$C$49:$C$288,0),3),"")&lt;&gt;"",IFERROR(INDEX(Overrides!$F$49:$L$288,MATCH($A229&amp;$G229,Overrides!$C$49:$C$288,0),3),""),IF(IFERROR(INDEX(Overrides!$D$6:$J$45,MATCH($F229&amp;$G229,Overrides!$C$6:$C$45,0),3),"")&lt;&gt;"",IFERROR(INDEX(Overrides!$D$6:$J$45,MATCH($F229&amp;$G229,Overrides!$C$6:$C$45,0),3),""),MROUND(VLOOKUP("P2+",Setup!$A$30:$B$36,2,FALSE())*VLOOKUP($G229,Setup!$A$40:$B$48,2,FALSE())*VLOOKUP($F229,Setup!$A$52:$B$55,2,FALSE()),0.5)))</f>
        <v>0</v>
      </c>
      <c r="L229" s="167">
        <f>IF(IFERROR(INDEX(Overrides!$F$49:$L$288,MATCH($A229&amp;$G229,Overrides!$C$49:$C$288,0),4),"")&lt;&gt;"",IFERROR(INDEX(Overrides!$F$49:$L$288,MATCH($A229&amp;$G229,Overrides!$C$49:$C$288,0),4),""),IF(IFERROR(INDEX(Overrides!$D$6:$J$45,MATCH($F229&amp;$G229,Overrides!$C$6:$C$45,0),4),"")&lt;&gt;"",IFERROR(INDEX(Overrides!$D$6:$J$45,MATCH($F229&amp;$G229,Overrides!$C$6:$C$45,0),4),""),MROUND(VLOOKUP("P2",Setup!$A$30:$B$36,2,FALSE())*VLOOKUP($G229,Setup!$A$40:$B$48,2,FALSE())*VLOOKUP($F229,Setup!$A$52:$B$55,2,FALSE()),0.5)))</f>
        <v>0</v>
      </c>
      <c r="M229" s="167">
        <f>IF(IFERROR(INDEX(Overrides!$F$49:$L$288,MATCH($A229&amp;$G229,Overrides!$C$49:$C$288,0),5),"")&lt;&gt;"",IFERROR(INDEX(Overrides!$F$49:$L$288,MATCH($A229&amp;$G229,Overrides!$C$49:$C$288,0),5),""),IF(IFERROR(INDEX(Overrides!$D$6:$J$45,MATCH($F229&amp;$G229,Overrides!$C$6:$C$45,0),5),"")&lt;&gt;"",IFERROR(INDEX(Overrides!$D$6:$J$45,MATCH($F229&amp;$G229,Overrides!$C$6:$C$45,0),5),""),MROUND(VLOOKUP("P3",Setup!$A$30:$B$36,2,FALSE())*VLOOKUP($G229,Setup!$A$40:$B$48,2,FALSE())*VLOOKUP($F229,Setup!$A$52:$B$55,2,FALSE()),0.5)))</f>
        <v>0</v>
      </c>
      <c r="N229" s="167">
        <f>IF(IFERROR(INDEX(Overrides!$F$49:$L$288,MATCH($A229&amp;$G229,Overrides!$C$49:$C$288,0),6),"")&lt;&gt;"",IFERROR(INDEX(Overrides!$F$49:$L$288,MATCH($A229&amp;$G229,Overrides!$C$49:$C$288,0),6),""),IF(IFERROR(INDEX(Overrides!$D$6:$J$45,MATCH($F229&amp;$G229,Overrides!$C$6:$C$45,0),6),"")&lt;&gt;"",IFERROR(INDEX(Overrides!$D$6:$J$45,MATCH($F229&amp;$G229,Overrides!$C$6:$C$45,0),6),""),MROUND(VLOOKUP("P4",Setup!$A$30:$B$36,2,FALSE())*VLOOKUP($G229,Setup!$A$40:$B$48,2,FALSE())*VLOOKUP($F229,Setup!$A$52:$B$55,2,FALSE()),0.5)))</f>
        <v>0</v>
      </c>
      <c r="O229" s="167">
        <f>IF(IFERROR(INDEX(Overrides!$F$49:$L$288,MATCH($A229&amp;$G229,Overrides!$C$49:$C$288,0),7),"")&lt;&gt;"",IFERROR(INDEX(Overrides!$F$49:$L$288,MATCH($A229&amp;$G229,Overrides!$C$49:$C$288,0),7),""),IF(IFERROR(INDEX(Overrides!$D$6:$J$45,MATCH($F229&amp;$G229,Overrides!$C$6:$C$45,0),7),"")&lt;&gt;"",IFERROR(INDEX(Overrides!$D$6:$J$45,MATCH($F229&amp;$G229,Overrides!$C$6:$C$45,0),7),""),MROUND(VLOOKUP("P5",Setup!$A$30:$B$36,2,FALSE())*VLOOKUP($G229,Setup!$A$40:$B$48,2,FALSE())*VLOOKUP($F229,Setup!$A$52:$B$55,2,FALSE()),0.5)))</f>
        <v>0</v>
      </c>
      <c r="P229" s="167">
        <f>SUMIFS(Inventory!$F$2:$F$38,Inventory!$I$2:$I$38,"P1+",Inventory!$E$2:$E$38,"&lt;&gt;West")+IF(UPPER($H229)="YES",SUMIFS(Inventory!$F$2:$F$38,Inventory!$I$2:$I$38,"P1+",Inventory!$E$2:$E$38,"West"),0)</f>
        <v>17</v>
      </c>
      <c r="Q229" s="167">
        <f>SUMIFS(Inventory!$F$2:$F$38,Inventory!$I$2:$I$38,"P1",Inventory!$E$2:$E$38,"&lt;&gt;West")+IF(UPPER($H229)="YES",SUMIFS(Inventory!$F$2:$F$38,Inventory!$I$2:$I$38,"P1",Inventory!$E$2:$E$38,"West"),0)</f>
        <v>119</v>
      </c>
      <c r="R229" s="167">
        <f>SUMIFS(Inventory!$F$2:$F$38,Inventory!$I$2:$I$38,"P2+",Inventory!$E$2:$E$38,"&lt;&gt;West")+IF(UPPER($H229)="YES",SUMIFS(Inventory!$F$2:$F$38,Inventory!$I$2:$I$38,"P2+",Inventory!$E$2:$E$38,"West"),0)</f>
        <v>34</v>
      </c>
      <c r="S229" s="167">
        <f>SUMIFS(Inventory!$F$2:$F$38,Inventory!$I$2:$I$38,"P2",Inventory!$E$2:$E$38,"&lt;&gt;West")+IF(UPPER($H229)="YES",SUMIFS(Inventory!$F$2:$F$38,Inventory!$I$2:$I$38,"P2",Inventory!$E$2:$E$38,"West"),0)</f>
        <v>298</v>
      </c>
      <c r="T229" s="167">
        <f>SUMIFS(Inventory!$F$2:$F$38,Inventory!$I$2:$I$38,"P3",Inventory!$E$2:$E$38,"&lt;&gt;West")+IF(UPPER($H229)="YES",SUMIFS(Inventory!$F$2:$F$38,Inventory!$I$2:$I$38,"P3",Inventory!$E$2:$E$38,"West"),0)</f>
        <v>724</v>
      </c>
      <c r="U229" s="167">
        <f>SUMIFS(Inventory!$F$2:$F$38,Inventory!$I$2:$I$38,"P4",Inventory!$E$2:$E$38,"&lt;&gt;West")+IF(UPPER($H229)="YES",SUMIFS(Inventory!$F$2:$F$38,Inventory!$I$2:$I$38,"P4",Inventory!$E$2:$E$38,"West"),0)</f>
        <v>350</v>
      </c>
      <c r="V229" s="167">
        <f>SUMIFS(Inventory!$F$2:$F$38,Inventory!$I$2:$I$38,"P5",Inventory!$E$2:$E$38,"&lt;&gt;West")+IF(UPPER($H229)="YES",SUMIFS(Inventory!$F$2:$F$38,Inventory!$I$2:$I$38,"P5",Inventory!$E$2:$E$38,"West"),0)</f>
        <v>614</v>
      </c>
      <c r="W229" s="167">
        <f t="shared" si="282"/>
        <v>2156</v>
      </c>
      <c r="X229" s="241">
        <f>IF(IFERROR(INDEX(Overrides!$F$292:$L$531,MATCH($A229&amp;$G229,Overrides!$C$292:$C$531,0),1),"")&lt;&gt;"",IFERROR(INDEX(Overrides!$F$292:$L$531,MATCH($A229&amp;$G229,Overrides!$C$292:$C$531,0),1),""),ROUND(P229*Setup!B$76*VLOOKUP($F229,Setup!$A$52:$C$55,3,FALSE()),0))</f>
        <v>0</v>
      </c>
      <c r="Y229" s="241">
        <f>IF(IFERROR(INDEX(Overrides!$F$292:$L$531,MATCH($A229&amp;$G229,Overrides!$C$292:$C$531,0),2),"")&lt;&gt;"",IFERROR(INDEX(Overrides!$F$292:$L$531,MATCH($A229&amp;$G229,Overrides!$C$292:$C$531,0),2),""),ROUND(Q229*Setup!C$76*VLOOKUP($F229,Setup!$A$52:$C$55,3,FALSE()),0))</f>
        <v>0</v>
      </c>
      <c r="Z229" s="241">
        <f>IF(IFERROR(INDEX(Overrides!$F$292:$L$531,MATCH($A229&amp;$G229,Overrides!$C$292:$C$531,0),3),"")&lt;&gt;"",IFERROR(INDEX(Overrides!$F$292:$L$531,MATCH($A229&amp;$G229,Overrides!$C$292:$C$531,0),3),""),ROUND(R229*Setup!D$76*VLOOKUP($F229,Setup!$A$52:$C$55,3,FALSE()),0))</f>
        <v>0</v>
      </c>
      <c r="AA229" s="241">
        <f>IF(IFERROR(INDEX(Overrides!$F$292:$L$531,MATCH($A229&amp;$G229,Overrides!$C$292:$C$531,0),4),"")&lt;&gt;"",IFERROR(INDEX(Overrides!$F$292:$L$531,MATCH($A229&amp;$G229,Overrides!$C$292:$C$531,0),4),""),ROUND(S229*Setup!E$76*VLOOKUP($F229,Setup!$A$52:$C$55,3,FALSE()),0))</f>
        <v>0</v>
      </c>
      <c r="AB229" s="241">
        <f>IF(IFERROR(INDEX(Overrides!$F$292:$L$531,MATCH($A229&amp;$G229,Overrides!$C$292:$C$531,0),5),"")&lt;&gt;"",IFERROR(INDEX(Overrides!$F$292:$L$531,MATCH($A229&amp;$G229,Overrides!$C$292:$C$531,0),5),""),ROUND(T229*Setup!F$76*VLOOKUP($F229,Setup!$A$52:$C$55,3,FALSE()),0))</f>
        <v>0</v>
      </c>
      <c r="AC229" s="241">
        <f>IF(IFERROR(INDEX(Overrides!$F$292:$L$531,MATCH($A229&amp;$G229,Overrides!$C$292:$C$531,0),6),"")&lt;&gt;"",IFERROR(INDEX(Overrides!$F$292:$L$531,MATCH($A229&amp;$G229,Overrides!$C$292:$C$531,0),6),""),ROUND(U229*Setup!G$76*VLOOKUP($F229,Setup!$A$52:$C$55,3,FALSE()),0))</f>
        <v>0</v>
      </c>
      <c r="AD229" s="241">
        <f>IF(IFERROR(INDEX(Overrides!$F$292:$L$531,MATCH($A229&amp;$G229,Overrides!$C$292:$C$531,0),7),"")&lt;&gt;"",IFERROR(INDEX(Overrides!$F$292:$L$531,MATCH($A229&amp;$G229,Overrides!$C$292:$C$531,0),7),""),ROUND(V229*Setup!H$76*VLOOKUP($F229,Setup!$A$52:$C$55,3,FALSE()),0))</f>
        <v>0</v>
      </c>
      <c r="AE229" s="167">
        <f t="shared" si="247"/>
        <v>0</v>
      </c>
      <c r="AF229" s="167">
        <f t="shared" si="248"/>
        <v>17</v>
      </c>
      <c r="AG229" s="167">
        <f t="shared" si="249"/>
        <v>119</v>
      </c>
      <c r="AH229" s="167">
        <f t="shared" si="250"/>
        <v>34</v>
      </c>
      <c r="AI229" s="167">
        <f t="shared" si="251"/>
        <v>298</v>
      </c>
      <c r="AJ229" s="167">
        <f t="shared" si="252"/>
        <v>724</v>
      </c>
      <c r="AK229" s="167">
        <f t="shared" si="253"/>
        <v>350</v>
      </c>
      <c r="AL229" s="167">
        <f t="shared" si="254"/>
        <v>614</v>
      </c>
      <c r="AM229" s="167">
        <f t="shared" si="255"/>
        <v>1542</v>
      </c>
      <c r="AN229" s="167">
        <f t="shared" si="283"/>
        <v>0</v>
      </c>
      <c r="AO229" s="167">
        <f t="shared" si="284"/>
        <v>0</v>
      </c>
      <c r="AP229" s="167">
        <f t="shared" si="285"/>
        <v>0</v>
      </c>
      <c r="AQ229" s="167">
        <f t="shared" si="286"/>
        <v>0</v>
      </c>
      <c r="AR229" s="167">
        <f t="shared" si="287"/>
        <v>0</v>
      </c>
      <c r="AS229" s="167">
        <f t="shared" si="288"/>
        <v>0</v>
      </c>
      <c r="AT229" s="167">
        <f t="shared" si="289"/>
        <v>0</v>
      </c>
      <c r="AU229" s="167">
        <f t="shared" si="256"/>
        <v>0</v>
      </c>
      <c r="AV229" s="167" t="str">
        <f>Setup!I25</f>
        <v>No</v>
      </c>
      <c r="AW229" s="167" t="str">
        <f>Setup!J25</f>
        <v>No</v>
      </c>
    </row>
    <row r="230" spans="1:49" ht="14.4" x14ac:dyDescent="0.3">
      <c r="A230" s="167">
        <f>Setup!A25</f>
        <v>23</v>
      </c>
      <c r="B230" s="167" t="str">
        <f>Setup!B25</f>
        <v>-</v>
      </c>
      <c r="C230" s="167" t="str">
        <f>Setup!C25</f>
        <v>-</v>
      </c>
      <c r="D230" s="167" t="str">
        <f>Setup!D25</f>
        <v>-</v>
      </c>
      <c r="E230" s="167" t="str">
        <f>Setup!E25</f>
        <v>-</v>
      </c>
      <c r="F230" s="167" t="str">
        <f>Setup!F25</f>
        <v>B</v>
      </c>
      <c r="G230" s="167" t="s">
        <v>123</v>
      </c>
      <c r="H230" s="167" t="str">
        <f>Setup!H25</f>
        <v>No</v>
      </c>
      <c r="I230" s="167">
        <f>IF(IFERROR(INDEX(Overrides!$F$49:$L$288,MATCH($A230&amp;$G230,Overrides!$C$49:$C$288,0),1),"")&lt;&gt;"",IFERROR(INDEX(Overrides!$F$49:$L$288,MATCH($A230&amp;$G230,Overrides!$C$49:$C$288,0),1),""),IF(IFERROR(INDEX(Overrides!$D$6:$J$45,MATCH($F230&amp;$G230,Overrides!$C$6:$C$45,0),1),"")&lt;&gt;"",IFERROR(INDEX(Overrides!$D$6:$J$45,MATCH($F230&amp;$G230,Overrides!$C$6:$C$45,0),1),""),MROUND(VLOOKUP("P1+",Setup!$A$30:$B$36,2,FALSE())*VLOOKUP($G230,Setup!$A$40:$B$48,2,FALSE())*VLOOKUP($F230,Setup!$A$52:$B$55,2,FALSE()),0.5)))</f>
        <v>0</v>
      </c>
      <c r="J230" s="167">
        <f>IF(IFERROR(INDEX(Overrides!$F$49:$L$288,MATCH($A230&amp;$G230,Overrides!$C$49:$C$288,0),2),"")&lt;&gt;"",IFERROR(INDEX(Overrides!$F$49:$L$288,MATCH($A230&amp;$G230,Overrides!$C$49:$C$288,0),2),""),IF(IFERROR(INDEX(Overrides!$D$6:$J$45,MATCH($F230&amp;$G230,Overrides!$C$6:$C$45,0),2),"")&lt;&gt;"",IFERROR(INDEX(Overrides!$D$6:$J$45,MATCH($F230&amp;$G230,Overrides!$C$6:$C$45,0),2),""),MROUND(VLOOKUP("P1",Setup!$A$30:$B$36,2,FALSE())*VLOOKUP($G230,Setup!$A$40:$B$48,2,FALSE())*VLOOKUP($F230,Setup!$A$52:$B$55,2,FALSE()),0.5)))</f>
        <v>0</v>
      </c>
      <c r="K230" s="167">
        <f>IF(IFERROR(INDEX(Overrides!$F$49:$L$288,MATCH($A230&amp;$G230,Overrides!$C$49:$C$288,0),3),"")&lt;&gt;"",IFERROR(INDEX(Overrides!$F$49:$L$288,MATCH($A230&amp;$G230,Overrides!$C$49:$C$288,0),3),""),IF(IFERROR(INDEX(Overrides!$D$6:$J$45,MATCH($F230&amp;$G230,Overrides!$C$6:$C$45,0),3),"")&lt;&gt;"",IFERROR(INDEX(Overrides!$D$6:$J$45,MATCH($F230&amp;$G230,Overrides!$C$6:$C$45,0),3),""),MROUND(VLOOKUP("P2+",Setup!$A$30:$B$36,2,FALSE())*VLOOKUP($G230,Setup!$A$40:$B$48,2,FALSE())*VLOOKUP($F230,Setup!$A$52:$B$55,2,FALSE()),0.5)))</f>
        <v>0</v>
      </c>
      <c r="L230" s="167">
        <f>IF(IFERROR(INDEX(Overrides!$F$49:$L$288,MATCH($A230&amp;$G230,Overrides!$C$49:$C$288,0),4),"")&lt;&gt;"",IFERROR(INDEX(Overrides!$F$49:$L$288,MATCH($A230&amp;$G230,Overrides!$C$49:$C$288,0),4),""),IF(IFERROR(INDEX(Overrides!$D$6:$J$45,MATCH($F230&amp;$G230,Overrides!$C$6:$C$45,0),4),"")&lt;&gt;"",IFERROR(INDEX(Overrides!$D$6:$J$45,MATCH($F230&amp;$G230,Overrides!$C$6:$C$45,0),4),""),MROUND(VLOOKUP("P2",Setup!$A$30:$B$36,2,FALSE())*VLOOKUP($G230,Setup!$A$40:$B$48,2,FALSE())*VLOOKUP($F230,Setup!$A$52:$B$55,2,FALSE()),0.5)))</f>
        <v>0</v>
      </c>
      <c r="M230" s="167">
        <f>IF(IFERROR(INDEX(Overrides!$F$49:$L$288,MATCH($A230&amp;$G230,Overrides!$C$49:$C$288,0),5),"")&lt;&gt;"",IFERROR(INDEX(Overrides!$F$49:$L$288,MATCH($A230&amp;$G230,Overrides!$C$49:$C$288,0),5),""),IF(IFERROR(INDEX(Overrides!$D$6:$J$45,MATCH($F230&amp;$G230,Overrides!$C$6:$C$45,0),5),"")&lt;&gt;"",IFERROR(INDEX(Overrides!$D$6:$J$45,MATCH($F230&amp;$G230,Overrides!$C$6:$C$45,0),5),""),MROUND(VLOOKUP("P3",Setup!$A$30:$B$36,2,FALSE())*VLOOKUP($G230,Setup!$A$40:$B$48,2,FALSE())*VLOOKUP($F230,Setup!$A$52:$B$55,2,FALSE()),0.5)))</f>
        <v>0</v>
      </c>
      <c r="N230" s="167">
        <f>IF(IFERROR(INDEX(Overrides!$F$49:$L$288,MATCH($A230&amp;$G230,Overrides!$C$49:$C$288,0),6),"")&lt;&gt;"",IFERROR(INDEX(Overrides!$F$49:$L$288,MATCH($A230&amp;$G230,Overrides!$C$49:$C$288,0),6),""),IF(IFERROR(INDEX(Overrides!$D$6:$J$45,MATCH($F230&amp;$G230,Overrides!$C$6:$C$45,0),6),"")&lt;&gt;"",IFERROR(INDEX(Overrides!$D$6:$J$45,MATCH($F230&amp;$G230,Overrides!$C$6:$C$45,0),6),""),MROUND(VLOOKUP("P4",Setup!$A$30:$B$36,2,FALSE())*VLOOKUP($G230,Setup!$A$40:$B$48,2,FALSE())*VLOOKUP($F230,Setup!$A$52:$B$55,2,FALSE()),0.5)))</f>
        <v>0</v>
      </c>
      <c r="O230" s="167">
        <f>IF(IFERROR(INDEX(Overrides!$F$49:$L$288,MATCH($A230&amp;$G230,Overrides!$C$49:$C$288,0),7),"")&lt;&gt;"",IFERROR(INDEX(Overrides!$F$49:$L$288,MATCH($A230&amp;$G230,Overrides!$C$49:$C$288,0),7),""),IF(IFERROR(INDEX(Overrides!$D$6:$J$45,MATCH($F230&amp;$G230,Overrides!$C$6:$C$45,0),7),"")&lt;&gt;"",IFERROR(INDEX(Overrides!$D$6:$J$45,MATCH($F230&amp;$G230,Overrides!$C$6:$C$45,0),7),""),MROUND(VLOOKUP("P5",Setup!$A$30:$B$36,2,FALSE())*VLOOKUP($G230,Setup!$A$40:$B$48,2,FALSE())*VLOOKUP($F230,Setup!$A$52:$B$55,2,FALSE()),0.5)))</f>
        <v>0</v>
      </c>
      <c r="P230" s="167">
        <f>SUMIFS(Inventory!$F$2:$F$38,Inventory!$I$2:$I$38,"P1+",Inventory!$E$2:$E$38,"&lt;&gt;West")+IF(UPPER($H230)="YES",SUMIFS(Inventory!$F$2:$F$38,Inventory!$I$2:$I$38,"P1+",Inventory!$E$2:$E$38,"West"),0)</f>
        <v>17</v>
      </c>
      <c r="Q230" s="167">
        <f>SUMIFS(Inventory!$F$2:$F$38,Inventory!$I$2:$I$38,"P1",Inventory!$E$2:$E$38,"&lt;&gt;West")+IF(UPPER($H230)="YES",SUMIFS(Inventory!$F$2:$F$38,Inventory!$I$2:$I$38,"P1",Inventory!$E$2:$E$38,"West"),0)</f>
        <v>119</v>
      </c>
      <c r="R230" s="167">
        <f>SUMIFS(Inventory!$F$2:$F$38,Inventory!$I$2:$I$38,"P2+",Inventory!$E$2:$E$38,"&lt;&gt;West")+IF(UPPER($H230)="YES",SUMIFS(Inventory!$F$2:$F$38,Inventory!$I$2:$I$38,"P2+",Inventory!$E$2:$E$38,"West"),0)</f>
        <v>34</v>
      </c>
      <c r="S230" s="167">
        <f>SUMIFS(Inventory!$F$2:$F$38,Inventory!$I$2:$I$38,"P2",Inventory!$E$2:$E$38,"&lt;&gt;West")+IF(UPPER($H230)="YES",SUMIFS(Inventory!$F$2:$F$38,Inventory!$I$2:$I$38,"P2",Inventory!$E$2:$E$38,"West"),0)</f>
        <v>298</v>
      </c>
      <c r="T230" s="167">
        <f>SUMIFS(Inventory!$F$2:$F$38,Inventory!$I$2:$I$38,"P3",Inventory!$E$2:$E$38,"&lt;&gt;West")+IF(UPPER($H230)="YES",SUMIFS(Inventory!$F$2:$F$38,Inventory!$I$2:$I$38,"P3",Inventory!$E$2:$E$38,"West"),0)</f>
        <v>724</v>
      </c>
      <c r="U230" s="167">
        <f>SUMIFS(Inventory!$F$2:$F$38,Inventory!$I$2:$I$38,"P4",Inventory!$E$2:$E$38,"&lt;&gt;West")+IF(UPPER($H230)="YES",SUMIFS(Inventory!$F$2:$F$38,Inventory!$I$2:$I$38,"P4",Inventory!$E$2:$E$38,"West"),0)</f>
        <v>350</v>
      </c>
      <c r="V230" s="167">
        <f>SUMIFS(Inventory!$F$2:$F$38,Inventory!$I$2:$I$38,"P5",Inventory!$E$2:$E$38,"&lt;&gt;West")+IF(UPPER($H230)="YES",SUMIFS(Inventory!$F$2:$F$38,Inventory!$I$2:$I$38,"P5",Inventory!$E$2:$E$38,"West"),0)</f>
        <v>614</v>
      </c>
      <c r="W230" s="167">
        <f t="shared" si="282"/>
        <v>2156</v>
      </c>
      <c r="X230" s="241">
        <f>IF(IFERROR(INDEX(Overrides!$F$292:$L$531,MATCH($A230&amp;$G230,Overrides!$C$292:$C$531,0),1),"")&lt;&gt;"",IFERROR(INDEX(Overrides!$F$292:$L$531,MATCH($A230&amp;$G230,Overrides!$C$292:$C$531,0),1),""),ROUND(P230*Setup!B$77*VLOOKUP($F230,Setup!$A$52:$C$55,3,FALSE()),0))</f>
        <v>0</v>
      </c>
      <c r="Y230" s="241">
        <f>IF(IFERROR(INDEX(Overrides!$F$292:$L$531,MATCH($A230&amp;$G230,Overrides!$C$292:$C$531,0),2),"")&lt;&gt;"",IFERROR(INDEX(Overrides!$F$292:$L$531,MATCH($A230&amp;$G230,Overrides!$C$292:$C$531,0),2),""),ROUND(Q230*Setup!C$77*VLOOKUP($F230,Setup!$A$52:$C$55,3,FALSE()),0))</f>
        <v>0</v>
      </c>
      <c r="Z230" s="241">
        <f>IF(IFERROR(INDEX(Overrides!$F$292:$L$531,MATCH($A230&amp;$G230,Overrides!$C$292:$C$531,0),3),"")&lt;&gt;"",IFERROR(INDEX(Overrides!$F$292:$L$531,MATCH($A230&amp;$G230,Overrides!$C$292:$C$531,0),3),""),ROUND(R230*Setup!D$77*VLOOKUP($F230,Setup!$A$52:$C$55,3,FALSE()),0))</f>
        <v>0</v>
      </c>
      <c r="AA230" s="241">
        <f>IF(IFERROR(INDEX(Overrides!$F$292:$L$531,MATCH($A230&amp;$G230,Overrides!$C$292:$C$531,0),4),"")&lt;&gt;"",IFERROR(INDEX(Overrides!$F$292:$L$531,MATCH($A230&amp;$G230,Overrides!$C$292:$C$531,0),4),""),ROUND(S230*Setup!E$77*VLOOKUP($F230,Setup!$A$52:$C$55,3,FALSE()),0))</f>
        <v>0</v>
      </c>
      <c r="AB230" s="241">
        <f>IF(IFERROR(INDEX(Overrides!$F$292:$L$531,MATCH($A230&amp;$G230,Overrides!$C$292:$C$531,0),5),"")&lt;&gt;"",IFERROR(INDEX(Overrides!$F$292:$L$531,MATCH($A230&amp;$G230,Overrides!$C$292:$C$531,0),5),""),ROUND(T230*Setup!F$77*VLOOKUP($F230,Setup!$A$52:$C$55,3,FALSE()),0))</f>
        <v>0</v>
      </c>
      <c r="AC230" s="241">
        <f>IF(IFERROR(INDEX(Overrides!$F$292:$L$531,MATCH($A230&amp;$G230,Overrides!$C$292:$C$531,0),6),"")&lt;&gt;"",IFERROR(INDEX(Overrides!$F$292:$L$531,MATCH($A230&amp;$G230,Overrides!$C$292:$C$531,0),6),""),ROUND(U230*Setup!G$77*VLOOKUP($F230,Setup!$A$52:$C$55,3,FALSE()),0))</f>
        <v>0</v>
      </c>
      <c r="AD230" s="241">
        <f>IF(IFERROR(INDEX(Overrides!$F$292:$L$531,MATCH($A230&amp;$G230,Overrides!$C$292:$C$531,0),7),"")&lt;&gt;"",IFERROR(INDEX(Overrides!$F$292:$L$531,MATCH($A230&amp;$G230,Overrides!$C$292:$C$531,0),7),""),ROUND(V230*Setup!H$77*VLOOKUP($F230,Setup!$A$52:$C$55,3,FALSE()),0))</f>
        <v>0</v>
      </c>
      <c r="AE230" s="167">
        <f t="shared" si="247"/>
        <v>0</v>
      </c>
      <c r="AF230" s="167">
        <f t="shared" si="248"/>
        <v>17</v>
      </c>
      <c r="AG230" s="167">
        <f t="shared" si="249"/>
        <v>119</v>
      </c>
      <c r="AH230" s="167">
        <f t="shared" si="250"/>
        <v>34</v>
      </c>
      <c r="AI230" s="167">
        <f t="shared" si="251"/>
        <v>298</v>
      </c>
      <c r="AJ230" s="167">
        <f t="shared" si="252"/>
        <v>724</v>
      </c>
      <c r="AK230" s="167">
        <f t="shared" si="253"/>
        <v>350</v>
      </c>
      <c r="AL230" s="167">
        <f t="shared" si="254"/>
        <v>614</v>
      </c>
      <c r="AM230" s="167">
        <f t="shared" si="255"/>
        <v>1542</v>
      </c>
      <c r="AN230" s="167">
        <f t="shared" si="283"/>
        <v>0</v>
      </c>
      <c r="AO230" s="167">
        <f t="shared" si="284"/>
        <v>0</v>
      </c>
      <c r="AP230" s="167">
        <f t="shared" si="285"/>
        <v>0</v>
      </c>
      <c r="AQ230" s="167">
        <f t="shared" si="286"/>
        <v>0</v>
      </c>
      <c r="AR230" s="167">
        <f t="shared" si="287"/>
        <v>0</v>
      </c>
      <c r="AS230" s="167">
        <f t="shared" si="288"/>
        <v>0</v>
      </c>
      <c r="AT230" s="167">
        <f t="shared" si="289"/>
        <v>0</v>
      </c>
      <c r="AU230" s="167">
        <f t="shared" si="256"/>
        <v>0</v>
      </c>
      <c r="AV230" s="167" t="str">
        <f>Setup!I25</f>
        <v>No</v>
      </c>
      <c r="AW230" s="167" t="str">
        <f>Setup!J25</f>
        <v>No</v>
      </c>
    </row>
    <row r="231" spans="1:49" ht="14.4" x14ac:dyDescent="0.3">
      <c r="A231" s="167">
        <f>Setup!A25</f>
        <v>23</v>
      </c>
      <c r="B231" s="167" t="str">
        <f>Setup!B25</f>
        <v>-</v>
      </c>
      <c r="C231" s="167" t="str">
        <f>Setup!C25</f>
        <v>-</v>
      </c>
      <c r="D231" s="167" t="str">
        <f>Setup!D25</f>
        <v>-</v>
      </c>
      <c r="E231" s="167" t="str">
        <f>Setup!E25</f>
        <v>-</v>
      </c>
      <c r="F231" s="167" t="str">
        <f>Setup!F25</f>
        <v>B</v>
      </c>
      <c r="G231" s="167" t="s">
        <v>125</v>
      </c>
      <c r="H231" s="167" t="str">
        <f>Setup!H25</f>
        <v>No</v>
      </c>
      <c r="I231" s="167">
        <f>IF(IFERROR(INDEX(Overrides!$F$49:$L$288,MATCH($A231&amp;$G231,Overrides!$C$49:$C$288,0),1),"")&lt;&gt;"",IFERROR(INDEX(Overrides!$F$49:$L$288,MATCH($A231&amp;$G231,Overrides!$C$49:$C$288,0),1),""),IF(IFERROR(INDEX(Overrides!$D$6:$J$45,MATCH($F231&amp;$G231,Overrides!$C$6:$C$45,0),1),"")&lt;&gt;"",IFERROR(INDEX(Overrides!$D$6:$J$45,MATCH($F231&amp;$G231,Overrides!$C$6:$C$45,0),1),""),MROUND(VLOOKUP("P1+",Setup!$A$30:$B$36,2,FALSE())*VLOOKUP($G231,Setup!$A$40:$B$48,2,FALSE())*VLOOKUP($F231,Setup!$A$52:$B$55,2,FALSE()),0.5)))</f>
        <v>0</v>
      </c>
      <c r="J231" s="167">
        <f>IF(IFERROR(INDEX(Overrides!$F$49:$L$288,MATCH($A231&amp;$G231,Overrides!$C$49:$C$288,0),2),"")&lt;&gt;"",IFERROR(INDEX(Overrides!$F$49:$L$288,MATCH($A231&amp;$G231,Overrides!$C$49:$C$288,0),2),""),IF(IFERROR(INDEX(Overrides!$D$6:$J$45,MATCH($F231&amp;$G231,Overrides!$C$6:$C$45,0),2),"")&lt;&gt;"",IFERROR(INDEX(Overrides!$D$6:$J$45,MATCH($F231&amp;$G231,Overrides!$C$6:$C$45,0),2),""),MROUND(VLOOKUP("P1",Setup!$A$30:$B$36,2,FALSE())*VLOOKUP($G231,Setup!$A$40:$B$48,2,FALSE())*VLOOKUP($F231,Setup!$A$52:$B$55,2,FALSE()),0.5)))</f>
        <v>0</v>
      </c>
      <c r="K231" s="167">
        <f>IF(IFERROR(INDEX(Overrides!$F$49:$L$288,MATCH($A231&amp;$G231,Overrides!$C$49:$C$288,0),3),"")&lt;&gt;"",IFERROR(INDEX(Overrides!$F$49:$L$288,MATCH($A231&amp;$G231,Overrides!$C$49:$C$288,0),3),""),IF(IFERROR(INDEX(Overrides!$D$6:$J$45,MATCH($F231&amp;$G231,Overrides!$C$6:$C$45,0),3),"")&lt;&gt;"",IFERROR(INDEX(Overrides!$D$6:$J$45,MATCH($F231&amp;$G231,Overrides!$C$6:$C$45,0),3),""),MROUND(VLOOKUP("P2+",Setup!$A$30:$B$36,2,FALSE())*VLOOKUP($G231,Setup!$A$40:$B$48,2,FALSE())*VLOOKUP($F231,Setup!$A$52:$B$55,2,FALSE()),0.5)))</f>
        <v>0</v>
      </c>
      <c r="L231" s="167">
        <f>IF(IFERROR(INDEX(Overrides!$F$49:$L$288,MATCH($A231&amp;$G231,Overrides!$C$49:$C$288,0),4),"")&lt;&gt;"",IFERROR(INDEX(Overrides!$F$49:$L$288,MATCH($A231&amp;$G231,Overrides!$C$49:$C$288,0),4),""),IF(IFERROR(INDEX(Overrides!$D$6:$J$45,MATCH($F231&amp;$G231,Overrides!$C$6:$C$45,0),4),"")&lt;&gt;"",IFERROR(INDEX(Overrides!$D$6:$J$45,MATCH($F231&amp;$G231,Overrides!$C$6:$C$45,0),4),""),MROUND(VLOOKUP("P2",Setup!$A$30:$B$36,2,FALSE())*VLOOKUP($G231,Setup!$A$40:$B$48,2,FALSE())*VLOOKUP($F231,Setup!$A$52:$B$55,2,FALSE()),0.5)))</f>
        <v>0</v>
      </c>
      <c r="M231" s="167">
        <f>IF(IFERROR(INDEX(Overrides!$F$49:$L$288,MATCH($A231&amp;$G231,Overrides!$C$49:$C$288,0),5),"")&lt;&gt;"",IFERROR(INDEX(Overrides!$F$49:$L$288,MATCH($A231&amp;$G231,Overrides!$C$49:$C$288,0),5),""),IF(IFERROR(INDEX(Overrides!$D$6:$J$45,MATCH($F231&amp;$G231,Overrides!$C$6:$C$45,0),5),"")&lt;&gt;"",IFERROR(INDEX(Overrides!$D$6:$J$45,MATCH($F231&amp;$G231,Overrides!$C$6:$C$45,0),5),""),MROUND(VLOOKUP("P3",Setup!$A$30:$B$36,2,FALSE())*VLOOKUP($G231,Setup!$A$40:$B$48,2,FALSE())*VLOOKUP($F231,Setup!$A$52:$B$55,2,FALSE()),0.5)))</f>
        <v>0</v>
      </c>
      <c r="N231" s="167">
        <f>IF(IFERROR(INDEX(Overrides!$F$49:$L$288,MATCH($A231&amp;$G231,Overrides!$C$49:$C$288,0),6),"")&lt;&gt;"",IFERROR(INDEX(Overrides!$F$49:$L$288,MATCH($A231&amp;$G231,Overrides!$C$49:$C$288,0),6),""),IF(IFERROR(INDEX(Overrides!$D$6:$J$45,MATCH($F231&amp;$G231,Overrides!$C$6:$C$45,0),6),"")&lt;&gt;"",IFERROR(INDEX(Overrides!$D$6:$J$45,MATCH($F231&amp;$G231,Overrides!$C$6:$C$45,0),6),""),MROUND(VLOOKUP("P4",Setup!$A$30:$B$36,2,FALSE())*VLOOKUP($G231,Setup!$A$40:$B$48,2,FALSE())*VLOOKUP($F231,Setup!$A$52:$B$55,2,FALSE()),0.5)))</f>
        <v>0</v>
      </c>
      <c r="O231" s="167">
        <f>IF(IFERROR(INDEX(Overrides!$F$49:$L$288,MATCH($A231&amp;$G231,Overrides!$C$49:$C$288,0),7),"")&lt;&gt;"",IFERROR(INDEX(Overrides!$F$49:$L$288,MATCH($A231&amp;$G231,Overrides!$C$49:$C$288,0),7),""),IF(IFERROR(INDEX(Overrides!$D$6:$J$45,MATCH($F231&amp;$G231,Overrides!$C$6:$C$45,0),7),"")&lt;&gt;"",IFERROR(INDEX(Overrides!$D$6:$J$45,MATCH($F231&amp;$G231,Overrides!$C$6:$C$45,0),7),""),MROUND(VLOOKUP("P5",Setup!$A$30:$B$36,2,FALSE())*VLOOKUP($G231,Setup!$A$40:$B$48,2,FALSE())*VLOOKUP($F231,Setup!$A$52:$B$55,2,FALSE()),0.5)))</f>
        <v>0</v>
      </c>
      <c r="P231" s="167">
        <f>SUMIFS(Inventory!$F$2:$F$38,Inventory!$I$2:$I$38,"P1+",Inventory!$E$2:$E$38,"&lt;&gt;West")+IF(UPPER($H231)="YES",SUMIFS(Inventory!$F$2:$F$38,Inventory!$I$2:$I$38,"P1+",Inventory!$E$2:$E$38,"West"),0)</f>
        <v>17</v>
      </c>
      <c r="Q231" s="167">
        <f>SUMIFS(Inventory!$F$2:$F$38,Inventory!$I$2:$I$38,"P1",Inventory!$E$2:$E$38,"&lt;&gt;West")+IF(UPPER($H231)="YES",SUMIFS(Inventory!$F$2:$F$38,Inventory!$I$2:$I$38,"P1",Inventory!$E$2:$E$38,"West"),0)</f>
        <v>119</v>
      </c>
      <c r="R231" s="167">
        <f>SUMIFS(Inventory!$F$2:$F$38,Inventory!$I$2:$I$38,"P2+",Inventory!$E$2:$E$38,"&lt;&gt;West")+IF(UPPER($H231)="YES",SUMIFS(Inventory!$F$2:$F$38,Inventory!$I$2:$I$38,"P2+",Inventory!$E$2:$E$38,"West"),0)</f>
        <v>34</v>
      </c>
      <c r="S231" s="167">
        <f>SUMIFS(Inventory!$F$2:$F$38,Inventory!$I$2:$I$38,"P2",Inventory!$E$2:$E$38,"&lt;&gt;West")+IF(UPPER($H231)="YES",SUMIFS(Inventory!$F$2:$F$38,Inventory!$I$2:$I$38,"P2",Inventory!$E$2:$E$38,"West"),0)</f>
        <v>298</v>
      </c>
      <c r="T231" s="167">
        <f>SUMIFS(Inventory!$F$2:$F$38,Inventory!$I$2:$I$38,"P3",Inventory!$E$2:$E$38,"&lt;&gt;West")+IF(UPPER($H231)="YES",SUMIFS(Inventory!$F$2:$F$38,Inventory!$I$2:$I$38,"P3",Inventory!$E$2:$E$38,"West"),0)</f>
        <v>724</v>
      </c>
      <c r="U231" s="167">
        <f>SUMIFS(Inventory!$F$2:$F$38,Inventory!$I$2:$I$38,"P4",Inventory!$E$2:$E$38,"&lt;&gt;West")+IF(UPPER($H231)="YES",SUMIFS(Inventory!$F$2:$F$38,Inventory!$I$2:$I$38,"P4",Inventory!$E$2:$E$38,"West"),0)</f>
        <v>350</v>
      </c>
      <c r="V231" s="167">
        <f>SUMIFS(Inventory!$F$2:$F$38,Inventory!$I$2:$I$38,"P5",Inventory!$E$2:$E$38,"&lt;&gt;West")+IF(UPPER($H231)="YES",SUMIFS(Inventory!$F$2:$F$38,Inventory!$I$2:$I$38,"P5",Inventory!$E$2:$E$38,"West"),0)</f>
        <v>614</v>
      </c>
      <c r="W231" s="167">
        <f t="shared" si="282"/>
        <v>2156</v>
      </c>
      <c r="X231" s="241">
        <f>IF(IFERROR(INDEX(Overrides!$F$292:$L$531,MATCH($A231&amp;$G231,Overrides!$C$292:$C$531,0),1),"")&lt;&gt;"",IFERROR(INDEX(Overrides!$F$292:$L$531,MATCH($A231&amp;$G231,Overrides!$C$292:$C$531,0),1),""),ROUND(P231*Setup!B$78*VLOOKUP($F231,Setup!$A$52:$C$55,3,FALSE()),0))</f>
        <v>0</v>
      </c>
      <c r="Y231" s="241">
        <f>IF(IFERROR(INDEX(Overrides!$F$292:$L$531,MATCH($A231&amp;$G231,Overrides!$C$292:$C$531,0),2),"")&lt;&gt;"",IFERROR(INDEX(Overrides!$F$292:$L$531,MATCH($A231&amp;$G231,Overrides!$C$292:$C$531,0),2),""),ROUND(Q231*Setup!C$78*VLOOKUP($F231,Setup!$A$52:$C$55,3,FALSE()),0))</f>
        <v>0</v>
      </c>
      <c r="Z231" s="241">
        <f>IF(IFERROR(INDEX(Overrides!$F$292:$L$531,MATCH($A231&amp;$G231,Overrides!$C$292:$C$531,0),3),"")&lt;&gt;"",IFERROR(INDEX(Overrides!$F$292:$L$531,MATCH($A231&amp;$G231,Overrides!$C$292:$C$531,0),3),""),ROUND(R231*Setup!D$78*VLOOKUP($F231,Setup!$A$52:$C$55,3,FALSE()),0))</f>
        <v>0</v>
      </c>
      <c r="AA231" s="241">
        <f>IF(IFERROR(INDEX(Overrides!$F$292:$L$531,MATCH($A231&amp;$G231,Overrides!$C$292:$C$531,0),4),"")&lt;&gt;"",IFERROR(INDEX(Overrides!$F$292:$L$531,MATCH($A231&amp;$G231,Overrides!$C$292:$C$531,0),4),""),ROUND(S231*Setup!E$78*VLOOKUP($F231,Setup!$A$52:$C$55,3,FALSE()),0))</f>
        <v>0</v>
      </c>
      <c r="AB231" s="241">
        <f>IF(IFERROR(INDEX(Overrides!$F$292:$L$531,MATCH($A231&amp;$G231,Overrides!$C$292:$C$531,0),5),"")&lt;&gt;"",IFERROR(INDEX(Overrides!$F$292:$L$531,MATCH($A231&amp;$G231,Overrides!$C$292:$C$531,0),5),""),ROUND(T231*Setup!F$78*VLOOKUP($F231,Setup!$A$52:$C$55,3,FALSE()),0))</f>
        <v>0</v>
      </c>
      <c r="AC231" s="241">
        <f>IF(IFERROR(INDEX(Overrides!$F$292:$L$531,MATCH($A231&amp;$G231,Overrides!$C$292:$C$531,0),6),"")&lt;&gt;"",IFERROR(INDEX(Overrides!$F$292:$L$531,MATCH($A231&amp;$G231,Overrides!$C$292:$C$531,0),6),""),ROUND(U231*Setup!G$78*VLOOKUP($F231,Setup!$A$52:$C$55,3,FALSE()),0))</f>
        <v>0</v>
      </c>
      <c r="AD231" s="241">
        <f>IF(IFERROR(INDEX(Overrides!$F$292:$L$531,MATCH($A231&amp;$G231,Overrides!$C$292:$C$531,0),7),"")&lt;&gt;"",IFERROR(INDEX(Overrides!$F$292:$L$531,MATCH($A231&amp;$G231,Overrides!$C$292:$C$531,0),7),""),ROUND(V231*Setup!H$78*VLOOKUP($F231,Setup!$A$52:$C$55,3,FALSE()),0))</f>
        <v>0</v>
      </c>
      <c r="AE231" s="167">
        <f t="shared" si="247"/>
        <v>0</v>
      </c>
      <c r="AF231" s="167">
        <f t="shared" si="248"/>
        <v>17</v>
      </c>
      <c r="AG231" s="167">
        <f t="shared" si="249"/>
        <v>119</v>
      </c>
      <c r="AH231" s="167">
        <f t="shared" si="250"/>
        <v>34</v>
      </c>
      <c r="AI231" s="167">
        <f t="shared" si="251"/>
        <v>298</v>
      </c>
      <c r="AJ231" s="167">
        <f t="shared" si="252"/>
        <v>724</v>
      </c>
      <c r="AK231" s="167">
        <f t="shared" si="253"/>
        <v>350</v>
      </c>
      <c r="AL231" s="167">
        <f t="shared" si="254"/>
        <v>614</v>
      </c>
      <c r="AM231" s="167">
        <f t="shared" si="255"/>
        <v>1542</v>
      </c>
      <c r="AN231" s="167">
        <f t="shared" si="283"/>
        <v>0</v>
      </c>
      <c r="AO231" s="167">
        <f t="shared" si="284"/>
        <v>0</v>
      </c>
      <c r="AP231" s="167">
        <f t="shared" si="285"/>
        <v>0</v>
      </c>
      <c r="AQ231" s="167">
        <f t="shared" si="286"/>
        <v>0</v>
      </c>
      <c r="AR231" s="167">
        <f t="shared" si="287"/>
        <v>0</v>
      </c>
      <c r="AS231" s="167">
        <f t="shared" si="288"/>
        <v>0</v>
      </c>
      <c r="AT231" s="167">
        <f t="shared" si="289"/>
        <v>0</v>
      </c>
      <c r="AU231" s="167">
        <f t="shared" si="256"/>
        <v>0</v>
      </c>
      <c r="AV231" s="167" t="str">
        <f>Setup!I25</f>
        <v>No</v>
      </c>
      <c r="AW231" s="167" t="str">
        <f>Setup!J25</f>
        <v>No</v>
      </c>
    </row>
    <row r="232" spans="1:49" ht="14.4" x14ac:dyDescent="0.3">
      <c r="A232" s="167">
        <f>Setup!A25</f>
        <v>23</v>
      </c>
      <c r="B232" s="167" t="str">
        <f>Setup!B25</f>
        <v>-</v>
      </c>
      <c r="C232" s="167" t="str">
        <f>Setup!C25</f>
        <v>-</v>
      </c>
      <c r="D232" s="167" t="str">
        <f>Setup!D25</f>
        <v>-</v>
      </c>
      <c r="E232" s="167" t="str">
        <f>Setup!E25</f>
        <v>-</v>
      </c>
      <c r="F232" s="167" t="str">
        <f>Setup!F25</f>
        <v>B</v>
      </c>
      <c r="G232" s="167" t="s">
        <v>151</v>
      </c>
      <c r="H232" s="167" t="str">
        <f>Setup!H25</f>
        <v>No</v>
      </c>
      <c r="I232" s="167" t="s">
        <v>39</v>
      </c>
      <c r="J232" s="167" t="s">
        <v>39</v>
      </c>
      <c r="K232" s="167" t="s">
        <v>39</v>
      </c>
      <c r="L232" s="167" t="s">
        <v>39</v>
      </c>
      <c r="M232" s="167" t="s">
        <v>39</v>
      </c>
      <c r="N232" s="167" t="s">
        <v>39</v>
      </c>
      <c r="O232" s="167" t="s">
        <v>39</v>
      </c>
      <c r="P232" s="167">
        <f t="shared" ref="P232:W232" si="290">P223</f>
        <v>17</v>
      </c>
      <c r="Q232" s="167">
        <f t="shared" si="290"/>
        <v>119</v>
      </c>
      <c r="R232" s="167">
        <f t="shared" si="290"/>
        <v>34</v>
      </c>
      <c r="S232" s="167">
        <f t="shared" si="290"/>
        <v>298</v>
      </c>
      <c r="T232" s="167">
        <f t="shared" si="290"/>
        <v>724</v>
      </c>
      <c r="U232" s="167">
        <f t="shared" si="290"/>
        <v>350</v>
      </c>
      <c r="V232" s="167">
        <f t="shared" si="290"/>
        <v>614</v>
      </c>
      <c r="W232" s="167">
        <f t="shared" si="290"/>
        <v>2156</v>
      </c>
      <c r="X232" s="167">
        <f t="shared" ref="X232:AD232" si="291">SUM(X223:X231)</f>
        <v>0</v>
      </c>
      <c r="Y232" s="167">
        <f t="shared" si="291"/>
        <v>0</v>
      </c>
      <c r="Z232" s="167">
        <f t="shared" si="291"/>
        <v>0</v>
      </c>
      <c r="AA232" s="167">
        <f t="shared" si="291"/>
        <v>0</v>
      </c>
      <c r="AB232" s="167">
        <f t="shared" si="291"/>
        <v>0</v>
      </c>
      <c r="AC232" s="167">
        <f t="shared" si="291"/>
        <v>0</v>
      </c>
      <c r="AD232" s="167">
        <f t="shared" si="291"/>
        <v>0</v>
      </c>
      <c r="AE232" s="167">
        <f t="shared" si="247"/>
        <v>0</v>
      </c>
      <c r="AF232" s="167">
        <f t="shared" si="248"/>
        <v>17</v>
      </c>
      <c r="AG232" s="167">
        <f t="shared" si="249"/>
        <v>119</v>
      </c>
      <c r="AH232" s="167">
        <f t="shared" si="250"/>
        <v>34</v>
      </c>
      <c r="AI232" s="167">
        <f t="shared" si="251"/>
        <v>298</v>
      </c>
      <c r="AJ232" s="167">
        <f t="shared" si="252"/>
        <v>724</v>
      </c>
      <c r="AK232" s="167">
        <f t="shared" si="253"/>
        <v>350</v>
      </c>
      <c r="AL232" s="167">
        <f t="shared" si="254"/>
        <v>614</v>
      </c>
      <c r="AM232" s="167">
        <f t="shared" si="255"/>
        <v>1542</v>
      </c>
      <c r="AN232" s="167">
        <f t="shared" ref="AN232:AT232" si="292">SUM(AN223:AN231)</f>
        <v>0</v>
      </c>
      <c r="AO232" s="167">
        <f t="shared" si="292"/>
        <v>0</v>
      </c>
      <c r="AP232" s="167">
        <f t="shared" si="292"/>
        <v>0</v>
      </c>
      <c r="AQ232" s="167">
        <f t="shared" si="292"/>
        <v>0</v>
      </c>
      <c r="AR232" s="167">
        <f t="shared" si="292"/>
        <v>0</v>
      </c>
      <c r="AS232" s="167">
        <f t="shared" si="292"/>
        <v>0</v>
      </c>
      <c r="AT232" s="167">
        <f t="shared" si="292"/>
        <v>0</v>
      </c>
      <c r="AU232" s="167">
        <f t="shared" si="256"/>
        <v>0</v>
      </c>
      <c r="AV232" s="167" t="str">
        <f>Setup!I25</f>
        <v>No</v>
      </c>
      <c r="AW232" s="167" t="str">
        <f>Setup!J25</f>
        <v>No</v>
      </c>
    </row>
    <row r="233" spans="1:49" ht="14.4" x14ac:dyDescent="0.3">
      <c r="A233" s="167">
        <f>Setup!A26</f>
        <v>24</v>
      </c>
      <c r="B233" s="167" t="str">
        <f>Setup!B26</f>
        <v>-</v>
      </c>
      <c r="C233" s="167" t="str">
        <f>Setup!C26</f>
        <v>-</v>
      </c>
      <c r="D233" s="167" t="str">
        <f>Setup!D26</f>
        <v>-</v>
      </c>
      <c r="E233" s="167" t="str">
        <f>Setup!E26</f>
        <v>-</v>
      </c>
      <c r="F233" s="167" t="str">
        <f>Setup!F26</f>
        <v>B</v>
      </c>
      <c r="G233" s="167" t="s">
        <v>110</v>
      </c>
      <c r="H233" s="167" t="str">
        <f>Setup!H26</f>
        <v>No</v>
      </c>
      <c r="I233" s="167">
        <f>IF(IFERROR(INDEX(Overrides!$F$49:$L$288,MATCH($A233&amp;$G233,Overrides!$C$49:$C$288,0),1),"")&lt;&gt;"",IFERROR(INDEX(Overrides!$F$49:$L$288,MATCH($A233&amp;$G233,Overrides!$C$49:$C$288,0),1),""),IF(IFERROR(INDEX(Overrides!$D$6:$J$45,MATCH($F233&amp;$G233,Overrides!$C$6:$C$45,0),1),"")&lt;&gt;"",IFERROR(INDEX(Overrides!$D$6:$J$45,MATCH($F233&amp;$G233,Overrides!$C$6:$C$45,0),1),""),MROUND(VLOOKUP("P1+",Setup!$A$30:$B$36,2,FALSE())*VLOOKUP($G233,Setup!$A$40:$B$48,2,FALSE()),0.5)))</f>
        <v>65</v>
      </c>
      <c r="J233" s="167">
        <f>IF(IFERROR(INDEX(Overrides!$F$49:$L$288,MATCH($A233&amp;$G233,Overrides!$C$49:$C$288,0),2),"")&lt;&gt;"",IFERROR(INDEX(Overrides!$F$49:$L$288,MATCH($A233&amp;$G233,Overrides!$C$49:$C$288,0),2),""),IF(IFERROR(INDEX(Overrides!$D$6:$J$45,MATCH($F233&amp;$G233,Overrides!$C$6:$C$45,0),2),"")&lt;&gt;"",IFERROR(INDEX(Overrides!$D$6:$J$45,MATCH($F233&amp;$G233,Overrides!$C$6:$C$45,0),2),""),MROUND(VLOOKUP("P1",Setup!$A$30:$B$36,2,FALSE())*VLOOKUP($G233,Setup!$A$40:$B$48,2,FALSE()),0.5)))</f>
        <v>55</v>
      </c>
      <c r="K233" s="167">
        <f>IF(IFERROR(INDEX(Overrides!$F$49:$L$288,MATCH($A233&amp;$G233,Overrides!$C$49:$C$288,0),3),"")&lt;&gt;"",IFERROR(INDEX(Overrides!$F$49:$L$288,MATCH($A233&amp;$G233,Overrides!$C$49:$C$288,0),3),""),IF(IFERROR(INDEX(Overrides!$D$6:$J$45,MATCH($F233&amp;$G233,Overrides!$C$6:$C$45,0),3),"")&lt;&gt;"",IFERROR(INDEX(Overrides!$D$6:$J$45,MATCH($F233&amp;$G233,Overrides!$C$6:$C$45,0),3),""),MROUND(VLOOKUP("P2+",Setup!$A$30:$B$36,2,FALSE())*VLOOKUP($G233,Setup!$A$40:$B$48,2,FALSE()),0.5)))</f>
        <v>49</v>
      </c>
      <c r="L233" s="167">
        <f>IF(IFERROR(INDEX(Overrides!$F$49:$L$288,MATCH($A233&amp;$G233,Overrides!$C$49:$C$288,0),4),"")&lt;&gt;"",IFERROR(INDEX(Overrides!$F$49:$L$288,MATCH($A233&amp;$G233,Overrides!$C$49:$C$288,0),4),""),IF(IFERROR(INDEX(Overrides!$D$6:$J$45,MATCH($F233&amp;$G233,Overrides!$C$6:$C$45,0),4),"")&lt;&gt;"",IFERROR(INDEX(Overrides!$D$6:$J$45,MATCH($F233&amp;$G233,Overrides!$C$6:$C$45,0),4),""),MROUND(VLOOKUP("P2",Setup!$A$30:$B$36,2,FALSE())*VLOOKUP($G233,Setup!$A$40:$B$48,2,FALSE()),0.5)))</f>
        <v>39</v>
      </c>
      <c r="M233" s="167">
        <f>IF(IFERROR(INDEX(Overrides!$F$49:$L$288,MATCH($A233&amp;$G233,Overrides!$C$49:$C$288,0),5),"")&lt;&gt;"",IFERROR(INDEX(Overrides!$F$49:$L$288,MATCH($A233&amp;$G233,Overrides!$C$49:$C$288,0),5),""),IF(IFERROR(INDEX(Overrides!$D$6:$J$45,MATCH($F233&amp;$G233,Overrides!$C$6:$C$45,0),5),"")&lt;&gt;"",IFERROR(INDEX(Overrides!$D$6:$J$45,MATCH($F233&amp;$G233,Overrides!$C$6:$C$45,0),5),""),MROUND(VLOOKUP("P3",Setup!$A$30:$B$36,2,FALSE())*VLOOKUP($G233,Setup!$A$40:$B$48,2,FALSE()),0.5)))</f>
        <v>23</v>
      </c>
      <c r="N233" s="167">
        <f>IF(IFERROR(INDEX(Overrides!$F$49:$L$288,MATCH($A233&amp;$G233,Overrides!$C$49:$C$288,0),6),"")&lt;&gt;"",IFERROR(INDEX(Overrides!$F$49:$L$288,MATCH($A233&amp;$G233,Overrides!$C$49:$C$288,0),6),""),IF(IFERROR(INDEX(Overrides!$D$6:$J$45,MATCH($F233&amp;$G233,Overrides!$C$6:$C$45,0),6),"")&lt;&gt;"",IFERROR(INDEX(Overrides!$D$6:$J$45,MATCH($F233&amp;$G233,Overrides!$C$6:$C$45,0),6),""),MROUND(VLOOKUP("P4",Setup!$A$30:$B$36,2,FALSE())*VLOOKUP($G233,Setup!$A$40:$B$48,2,FALSE()),0.5)))</f>
        <v>15</v>
      </c>
      <c r="O233" s="167">
        <f>IF(IFERROR(INDEX(Overrides!$F$49:$L$288,MATCH($A233&amp;$G233,Overrides!$C$49:$C$288,0),7),"")&lt;&gt;"",IFERROR(INDEX(Overrides!$F$49:$L$288,MATCH($A233&amp;$G233,Overrides!$C$49:$C$288,0),7),""),IF(IFERROR(INDEX(Overrides!$D$6:$J$45,MATCH($F233&amp;$G233,Overrides!$C$6:$C$45,0),7),"")&lt;&gt;"",IFERROR(INDEX(Overrides!$D$6:$J$45,MATCH($F233&amp;$G233,Overrides!$C$6:$C$45,0),7),""),MROUND(VLOOKUP("P5",Setup!$A$30:$B$36,2,FALSE())*VLOOKUP($G233,Setup!$A$40:$B$48,2,FALSE()),0.5)))</f>
        <v>12</v>
      </c>
      <c r="P233" s="167">
        <f>SUMIFS(Inventory!$F$2:$F$38,Inventory!$I$2:$I$38,"P1+",Inventory!$E$2:$E$38,"&lt;&gt;West")+IF(UPPER($H233)="YES",SUMIFS(Inventory!$F$2:$F$38,Inventory!$I$2:$I$38,"P1+",Inventory!$E$2:$E$38,"West"),0)</f>
        <v>17</v>
      </c>
      <c r="Q233" s="167">
        <f>SUMIFS(Inventory!$F$2:$F$38,Inventory!$I$2:$I$38,"P1",Inventory!$E$2:$E$38,"&lt;&gt;West")+IF(UPPER($H233)="YES",SUMIFS(Inventory!$F$2:$F$38,Inventory!$I$2:$I$38,"P1",Inventory!$E$2:$E$38,"West"),0)</f>
        <v>119</v>
      </c>
      <c r="R233" s="167">
        <f>SUMIFS(Inventory!$F$2:$F$38,Inventory!$I$2:$I$38,"P2+",Inventory!$E$2:$E$38,"&lt;&gt;West")+IF(UPPER($H233)="YES",SUMIFS(Inventory!$F$2:$F$38,Inventory!$I$2:$I$38,"P2+",Inventory!$E$2:$E$38,"West"),0)</f>
        <v>34</v>
      </c>
      <c r="S233" s="167">
        <f>SUMIFS(Inventory!$F$2:$F$38,Inventory!$I$2:$I$38,"P2",Inventory!$E$2:$E$38,"&lt;&gt;West")+IF(UPPER($H233)="YES",SUMIFS(Inventory!$F$2:$F$38,Inventory!$I$2:$I$38,"P2",Inventory!$E$2:$E$38,"West"),0)</f>
        <v>298</v>
      </c>
      <c r="T233" s="167">
        <f>SUMIFS(Inventory!$F$2:$F$38,Inventory!$I$2:$I$38,"P3",Inventory!$E$2:$E$38,"&lt;&gt;West")+IF(UPPER($H233)="YES",SUMIFS(Inventory!$F$2:$F$38,Inventory!$I$2:$I$38,"P3",Inventory!$E$2:$E$38,"West"),0)</f>
        <v>724</v>
      </c>
      <c r="U233" s="167">
        <f>SUMIFS(Inventory!$F$2:$F$38,Inventory!$I$2:$I$38,"P4",Inventory!$E$2:$E$38,"&lt;&gt;West")+IF(UPPER($H233)="YES",SUMIFS(Inventory!$F$2:$F$38,Inventory!$I$2:$I$38,"P4",Inventory!$E$2:$E$38,"West"),0)</f>
        <v>350</v>
      </c>
      <c r="V233" s="167">
        <f>SUMIFS(Inventory!$F$2:$F$38,Inventory!$I$2:$I$38,"P5",Inventory!$E$2:$E$38,"&lt;&gt;West")+IF(UPPER($H233)="YES",SUMIFS(Inventory!$F$2:$F$38,Inventory!$I$2:$I$38,"P5",Inventory!$E$2:$E$38,"West"),0)</f>
        <v>614</v>
      </c>
      <c r="W233" s="167">
        <f t="shared" ref="W233:W241" si="293">SUM(P233:V233)</f>
        <v>2156</v>
      </c>
      <c r="X233" s="241">
        <f>IF(IFERROR(INDEX(Overrides!$F$292:$L$531,MATCH($A233&amp;$G233,Overrides!$C$292:$C$531,0),1),"")&lt;&gt;"",IFERROR(INDEX(Overrides!$F$292:$L$531,MATCH($A233&amp;$G233,Overrides!$C$292:$C$531,0),1),""),ROUND(P233*Setup!B$70,0))</f>
        <v>0</v>
      </c>
      <c r="Y233" s="241">
        <f>IF(IFERROR(INDEX(Overrides!$F$292:$L$531,MATCH($A233&amp;$G233,Overrides!$C$292:$C$531,0),2),"")&lt;&gt;"",IFERROR(INDEX(Overrides!$F$292:$L$531,MATCH($A233&amp;$G233,Overrides!$C$292:$C$531,0),2),""),ROUND(Q233*Setup!C$70,0))</f>
        <v>0</v>
      </c>
      <c r="Z233" s="241">
        <f>IF(IFERROR(INDEX(Overrides!$F$292:$L$531,MATCH($A233&amp;$G233,Overrides!$C$292:$C$531,0),3),"")&lt;&gt;"",IFERROR(INDEX(Overrides!$F$292:$L$531,MATCH($A233&amp;$G233,Overrides!$C$292:$C$531,0),3),""),ROUND(R233*Setup!D$70,0))</f>
        <v>0</v>
      </c>
      <c r="AA233" s="241">
        <f>IF(IFERROR(INDEX(Overrides!$F$292:$L$531,MATCH($A233&amp;$G233,Overrides!$C$292:$C$531,0),4),"")&lt;&gt;"",IFERROR(INDEX(Overrides!$F$292:$L$531,MATCH($A233&amp;$G233,Overrides!$C$292:$C$531,0),4),""),ROUND(S233*Setup!E$70,0))</f>
        <v>0</v>
      </c>
      <c r="AB233" s="241">
        <f>IF(IFERROR(INDEX(Overrides!$F$292:$L$531,MATCH($A233&amp;$G233,Overrides!$C$292:$C$531,0),5),"")&lt;&gt;"",IFERROR(INDEX(Overrides!$F$292:$L$531,MATCH($A233&amp;$G233,Overrides!$C$292:$C$531,0),5),""),ROUND(T233*Setup!F$70,0))</f>
        <v>0</v>
      </c>
      <c r="AC233" s="241">
        <f>IF(IFERROR(INDEX(Overrides!$F$292:$L$531,MATCH($A233&amp;$G233,Overrides!$C$292:$C$531,0),6),"")&lt;&gt;"",IFERROR(INDEX(Overrides!$F$292:$L$531,MATCH($A233&amp;$G233,Overrides!$C$292:$C$531,0),6),""),ROUND(U233*Setup!G$70,0))</f>
        <v>0</v>
      </c>
      <c r="AD233" s="241">
        <f>IF(IFERROR(INDEX(Overrides!$F$292:$L$531,MATCH($A233&amp;$G233,Overrides!$C$292:$C$531,0),7),"")&lt;&gt;"",IFERROR(INDEX(Overrides!$F$292:$L$531,MATCH($A233&amp;$G233,Overrides!$C$292:$C$531,0),7),""),ROUND(V233*Setup!H$70,0))</f>
        <v>0</v>
      </c>
      <c r="AE233" s="167">
        <f t="shared" si="247"/>
        <v>0</v>
      </c>
      <c r="AF233" s="167">
        <f t="shared" si="248"/>
        <v>17</v>
      </c>
      <c r="AG233" s="167">
        <f t="shared" si="249"/>
        <v>119</v>
      </c>
      <c r="AH233" s="167">
        <f t="shared" si="250"/>
        <v>34</v>
      </c>
      <c r="AI233" s="167">
        <f t="shared" si="251"/>
        <v>298</v>
      </c>
      <c r="AJ233" s="167">
        <f t="shared" si="252"/>
        <v>724</v>
      </c>
      <c r="AK233" s="167">
        <f t="shared" si="253"/>
        <v>350</v>
      </c>
      <c r="AL233" s="167">
        <f t="shared" si="254"/>
        <v>614</v>
      </c>
      <c r="AM233" s="167">
        <f t="shared" si="255"/>
        <v>1542</v>
      </c>
      <c r="AN233" s="167">
        <f t="shared" ref="AN233:AN241" si="294">I233*X233</f>
        <v>0</v>
      </c>
      <c r="AO233" s="167">
        <f t="shared" ref="AO233:AO241" si="295">J233*Y233</f>
        <v>0</v>
      </c>
      <c r="AP233" s="167">
        <f t="shared" ref="AP233:AP241" si="296">K233*Z233</f>
        <v>0</v>
      </c>
      <c r="AQ233" s="167">
        <f t="shared" ref="AQ233:AQ241" si="297">L233*AA233</f>
        <v>0</v>
      </c>
      <c r="AR233" s="167">
        <f t="shared" ref="AR233:AR241" si="298">M233*AB233</f>
        <v>0</v>
      </c>
      <c r="AS233" s="167">
        <f t="shared" ref="AS233:AS241" si="299">N233*AC233</f>
        <v>0</v>
      </c>
      <c r="AT233" s="167">
        <f t="shared" ref="AT233:AT241" si="300">O233*AD233</f>
        <v>0</v>
      </c>
      <c r="AU233" s="167">
        <f t="shared" si="256"/>
        <v>0</v>
      </c>
      <c r="AV233" s="167" t="str">
        <f>Setup!I26</f>
        <v>No</v>
      </c>
      <c r="AW233" s="167" t="str">
        <f>Setup!J26</f>
        <v>No</v>
      </c>
    </row>
    <row r="234" spans="1:49" ht="14.4" x14ac:dyDescent="0.3">
      <c r="A234" s="167">
        <f>Setup!A26</f>
        <v>24</v>
      </c>
      <c r="B234" s="167" t="str">
        <f>Setup!B26</f>
        <v>-</v>
      </c>
      <c r="C234" s="167" t="str">
        <f>Setup!C26</f>
        <v>-</v>
      </c>
      <c r="D234" s="167" t="str">
        <f>Setup!D26</f>
        <v>-</v>
      </c>
      <c r="E234" s="167" t="str">
        <f>Setup!E26</f>
        <v>-</v>
      </c>
      <c r="F234" s="167" t="str">
        <f>Setup!F26</f>
        <v>B</v>
      </c>
      <c r="G234" s="167" t="s">
        <v>47</v>
      </c>
      <c r="H234" s="167" t="str">
        <f>Setup!H26</f>
        <v>No</v>
      </c>
      <c r="I234" s="167">
        <f>IF(IFERROR(INDEX(Overrides!$F$49:$L$288,MATCH($A234&amp;$G234,Overrides!$C$49:$C$288,0),1),"")&lt;&gt;"",IFERROR(INDEX(Overrides!$F$49:$L$288,MATCH($A234&amp;$G234,Overrides!$C$49:$C$288,0),1),""),IF(IFERROR(INDEX(Overrides!$D$6:$J$45,MATCH($F234&amp;$G234,Overrides!$C$6:$C$45,0),1),"")&lt;&gt;"",IFERROR(INDEX(Overrides!$D$6:$J$45,MATCH($F234&amp;$G234,Overrides!$C$6:$C$45,0),1),""),MROUND(VLOOKUP("P1+",Setup!$A$30:$B$36,2,FALSE())*VLOOKUP($G234,Setup!$A$40:$B$48,2,FALSE())*VLOOKUP($F234,Setup!$A$52:$B$55,2,FALSE()),0.5)))</f>
        <v>75</v>
      </c>
      <c r="J234" s="167">
        <f>IF(IFERROR(INDEX(Overrides!$F$49:$L$288,MATCH($A234&amp;$G234,Overrides!$C$49:$C$288,0),2),"")&lt;&gt;"",IFERROR(INDEX(Overrides!$F$49:$L$288,MATCH($A234&amp;$G234,Overrides!$C$49:$C$288,0),2),""),IF(IFERROR(INDEX(Overrides!$D$6:$J$45,MATCH($F234&amp;$G234,Overrides!$C$6:$C$45,0),2),"")&lt;&gt;"",IFERROR(INDEX(Overrides!$D$6:$J$45,MATCH($F234&amp;$G234,Overrides!$C$6:$C$45,0),2),""),MROUND(VLOOKUP("P1",Setup!$A$30:$B$36,2,FALSE())*VLOOKUP($G234,Setup!$A$40:$B$48,2,FALSE())*VLOOKUP($F234,Setup!$A$52:$B$55,2,FALSE()),0.5)))</f>
        <v>63</v>
      </c>
      <c r="K234" s="167">
        <f>IF(IFERROR(INDEX(Overrides!$F$49:$L$288,MATCH($A234&amp;$G234,Overrides!$C$49:$C$288,0),3),"")&lt;&gt;"",IFERROR(INDEX(Overrides!$F$49:$L$288,MATCH($A234&amp;$G234,Overrides!$C$49:$C$288,0),3),""),IF(IFERROR(INDEX(Overrides!$D$6:$J$45,MATCH($F234&amp;$G234,Overrides!$C$6:$C$45,0),3),"")&lt;&gt;"",IFERROR(INDEX(Overrides!$D$6:$J$45,MATCH($F234&amp;$G234,Overrides!$C$6:$C$45,0),3),""),MROUND(VLOOKUP("P2+",Setup!$A$30:$B$36,2,FALSE())*VLOOKUP($G234,Setup!$A$40:$B$48,2,FALSE())*VLOOKUP($F234,Setup!$A$52:$B$55,2,FALSE()),0.5)))</f>
        <v>56.5</v>
      </c>
      <c r="L234" s="167">
        <f>IF(IFERROR(INDEX(Overrides!$F$49:$L$288,MATCH($A234&amp;$G234,Overrides!$C$49:$C$288,0),4),"")&lt;&gt;"",IFERROR(INDEX(Overrides!$F$49:$L$288,MATCH($A234&amp;$G234,Overrides!$C$49:$C$288,0),4),""),IF(IFERROR(INDEX(Overrides!$D$6:$J$45,MATCH($F234&amp;$G234,Overrides!$C$6:$C$45,0),4),"")&lt;&gt;"",IFERROR(INDEX(Overrides!$D$6:$J$45,MATCH($F234&amp;$G234,Overrides!$C$6:$C$45,0),4),""),MROUND(VLOOKUP("P2",Setup!$A$30:$B$36,2,FALSE())*VLOOKUP($G234,Setup!$A$40:$B$48,2,FALSE())*VLOOKUP($F234,Setup!$A$52:$B$55,2,FALSE()),0.5)))</f>
        <v>45</v>
      </c>
      <c r="M234" s="167">
        <f>IF(IFERROR(INDEX(Overrides!$F$49:$L$288,MATCH($A234&amp;$G234,Overrides!$C$49:$C$288,0),5),"")&lt;&gt;"",IFERROR(INDEX(Overrides!$F$49:$L$288,MATCH($A234&amp;$G234,Overrides!$C$49:$C$288,0),5),""),IF(IFERROR(INDEX(Overrides!$D$6:$J$45,MATCH($F234&amp;$G234,Overrides!$C$6:$C$45,0),5),"")&lt;&gt;"",IFERROR(INDEX(Overrides!$D$6:$J$45,MATCH($F234&amp;$G234,Overrides!$C$6:$C$45,0),5),""),MROUND(VLOOKUP("P3",Setup!$A$30:$B$36,2,FALSE())*VLOOKUP($G234,Setup!$A$40:$B$48,2,FALSE())*VLOOKUP($F234,Setup!$A$52:$B$55,2,FALSE()),0.5)))</f>
        <v>26.5</v>
      </c>
      <c r="N234" s="167">
        <f>IF(IFERROR(INDEX(Overrides!$F$49:$L$288,MATCH($A234&amp;$G234,Overrides!$C$49:$C$288,0),6),"")&lt;&gt;"",IFERROR(INDEX(Overrides!$F$49:$L$288,MATCH($A234&amp;$G234,Overrides!$C$49:$C$288,0),6),""),IF(IFERROR(INDEX(Overrides!$D$6:$J$45,MATCH($F234&amp;$G234,Overrides!$C$6:$C$45,0),6),"")&lt;&gt;"",IFERROR(INDEX(Overrides!$D$6:$J$45,MATCH($F234&amp;$G234,Overrides!$C$6:$C$45,0),6),""),MROUND(VLOOKUP("P4",Setup!$A$30:$B$36,2,FALSE())*VLOOKUP($G234,Setup!$A$40:$B$48,2,FALSE())*VLOOKUP($F234,Setup!$A$52:$B$55,2,FALSE()),0.5)))</f>
        <v>17.5</v>
      </c>
      <c r="O234" s="167">
        <f>IF(IFERROR(INDEX(Overrides!$F$49:$L$288,MATCH($A234&amp;$G234,Overrides!$C$49:$C$288,0),7),"")&lt;&gt;"",IFERROR(INDEX(Overrides!$F$49:$L$288,MATCH($A234&amp;$G234,Overrides!$C$49:$C$288,0),7),""),IF(IFERROR(INDEX(Overrides!$D$6:$J$45,MATCH($F234&amp;$G234,Overrides!$C$6:$C$45,0),7),"")&lt;&gt;"",IFERROR(INDEX(Overrides!$D$6:$J$45,MATCH($F234&amp;$G234,Overrides!$C$6:$C$45,0),7),""),MROUND(VLOOKUP("P5",Setup!$A$30:$B$36,2,FALSE())*VLOOKUP($G234,Setup!$A$40:$B$48,2,FALSE())*VLOOKUP($F234,Setup!$A$52:$B$55,2,FALSE()),0.5)))</f>
        <v>14</v>
      </c>
      <c r="P234" s="167">
        <f>SUMIFS(Inventory!$F$2:$F$38,Inventory!$I$2:$I$38,"P1+",Inventory!$E$2:$E$38,"&lt;&gt;West")+IF(UPPER($H234)="YES",SUMIFS(Inventory!$F$2:$F$38,Inventory!$I$2:$I$38,"P1+",Inventory!$E$2:$E$38,"West"),0)</f>
        <v>17</v>
      </c>
      <c r="Q234" s="167">
        <f>SUMIFS(Inventory!$F$2:$F$38,Inventory!$I$2:$I$38,"P1",Inventory!$E$2:$E$38,"&lt;&gt;West")+IF(UPPER($H234)="YES",SUMIFS(Inventory!$F$2:$F$38,Inventory!$I$2:$I$38,"P1",Inventory!$E$2:$E$38,"West"),0)</f>
        <v>119</v>
      </c>
      <c r="R234" s="167">
        <f>SUMIFS(Inventory!$F$2:$F$38,Inventory!$I$2:$I$38,"P2+",Inventory!$E$2:$E$38,"&lt;&gt;West")+IF(UPPER($H234)="YES",SUMIFS(Inventory!$F$2:$F$38,Inventory!$I$2:$I$38,"P2+",Inventory!$E$2:$E$38,"West"),0)</f>
        <v>34</v>
      </c>
      <c r="S234" s="167">
        <f>SUMIFS(Inventory!$F$2:$F$38,Inventory!$I$2:$I$38,"P2",Inventory!$E$2:$E$38,"&lt;&gt;West")+IF(UPPER($H234)="YES",SUMIFS(Inventory!$F$2:$F$38,Inventory!$I$2:$I$38,"P2",Inventory!$E$2:$E$38,"West"),0)</f>
        <v>298</v>
      </c>
      <c r="T234" s="167">
        <f>SUMIFS(Inventory!$F$2:$F$38,Inventory!$I$2:$I$38,"P3",Inventory!$E$2:$E$38,"&lt;&gt;West")+IF(UPPER($H234)="YES",SUMIFS(Inventory!$F$2:$F$38,Inventory!$I$2:$I$38,"P3",Inventory!$E$2:$E$38,"West"),0)</f>
        <v>724</v>
      </c>
      <c r="U234" s="167">
        <f>SUMIFS(Inventory!$F$2:$F$38,Inventory!$I$2:$I$38,"P4",Inventory!$E$2:$E$38,"&lt;&gt;West")+IF(UPPER($H234)="YES",SUMIFS(Inventory!$F$2:$F$38,Inventory!$I$2:$I$38,"P4",Inventory!$E$2:$E$38,"West"),0)</f>
        <v>350</v>
      </c>
      <c r="V234" s="167">
        <f>SUMIFS(Inventory!$F$2:$F$38,Inventory!$I$2:$I$38,"P5",Inventory!$E$2:$E$38,"&lt;&gt;West")+IF(UPPER($H234)="YES",SUMIFS(Inventory!$F$2:$F$38,Inventory!$I$2:$I$38,"P5",Inventory!$E$2:$E$38,"West"),0)</f>
        <v>614</v>
      </c>
      <c r="W234" s="167">
        <f t="shared" si="293"/>
        <v>2156</v>
      </c>
      <c r="X234" s="241">
        <f>IF(IFERROR(INDEX(Overrides!$F$292:$L$531,MATCH($A234&amp;$G234,Overrides!$C$292:$C$531,0),1),"")&lt;&gt;"",IFERROR(INDEX(Overrides!$F$292:$L$531,MATCH($A234&amp;$G234,Overrides!$C$292:$C$531,0),1),""),ROUND(P234*Setup!B$71*VLOOKUP($F234,Setup!$A$52:$C$55,3,FALSE()),0))</f>
        <v>0</v>
      </c>
      <c r="Y234" s="241">
        <f>IF(IFERROR(INDEX(Overrides!$F$292:$L$531,MATCH($A234&amp;$G234,Overrides!$C$292:$C$531,0),2),"")&lt;&gt;"",IFERROR(INDEX(Overrides!$F$292:$L$531,MATCH($A234&amp;$G234,Overrides!$C$292:$C$531,0),2),""),ROUND(Q234*Setup!C$71*VLOOKUP($F234,Setup!$A$52:$C$55,3,FALSE()),0))</f>
        <v>0</v>
      </c>
      <c r="Z234" s="241">
        <f>IF(IFERROR(INDEX(Overrides!$F$292:$L$531,MATCH($A234&amp;$G234,Overrides!$C$292:$C$531,0),3),"")&lt;&gt;"",IFERROR(INDEX(Overrides!$F$292:$L$531,MATCH($A234&amp;$G234,Overrides!$C$292:$C$531,0),3),""),ROUND(R234*Setup!D$71*VLOOKUP($F234,Setup!$A$52:$C$55,3,FALSE()),0))</f>
        <v>0</v>
      </c>
      <c r="AA234" s="241">
        <f>IF(IFERROR(INDEX(Overrides!$F$292:$L$531,MATCH($A234&amp;$G234,Overrides!$C$292:$C$531,0),4),"")&lt;&gt;"",IFERROR(INDEX(Overrides!$F$292:$L$531,MATCH($A234&amp;$G234,Overrides!$C$292:$C$531,0),4),""),ROUND(S234*Setup!E$71*VLOOKUP($F234,Setup!$A$52:$C$55,3,FALSE()),0))</f>
        <v>0</v>
      </c>
      <c r="AB234" s="241">
        <f>IF(IFERROR(INDEX(Overrides!$F$292:$L$531,MATCH($A234&amp;$G234,Overrides!$C$292:$C$531,0),5),"")&lt;&gt;"",IFERROR(INDEX(Overrides!$F$292:$L$531,MATCH($A234&amp;$G234,Overrides!$C$292:$C$531,0),5),""),ROUND(T234*Setup!F$71*VLOOKUP($F234,Setup!$A$52:$C$55,3,FALSE()),0))</f>
        <v>0</v>
      </c>
      <c r="AC234" s="241">
        <f>IF(IFERROR(INDEX(Overrides!$F$292:$L$531,MATCH($A234&amp;$G234,Overrides!$C$292:$C$531,0),6),"")&lt;&gt;"",IFERROR(INDEX(Overrides!$F$292:$L$531,MATCH($A234&amp;$G234,Overrides!$C$292:$C$531,0),6),""),ROUND(U234*Setup!G$71*VLOOKUP($F234,Setup!$A$52:$C$55,3,FALSE()),0))</f>
        <v>0</v>
      </c>
      <c r="AD234" s="241">
        <f>IF(IFERROR(INDEX(Overrides!$F$292:$L$531,MATCH($A234&amp;$G234,Overrides!$C$292:$C$531,0),7),"")&lt;&gt;"",IFERROR(INDEX(Overrides!$F$292:$L$531,MATCH($A234&amp;$G234,Overrides!$C$292:$C$531,0),7),""),ROUND(V234*Setup!H$71*VLOOKUP($F234,Setup!$A$52:$C$55,3,FALSE()),0))</f>
        <v>0</v>
      </c>
      <c r="AE234" s="167">
        <f t="shared" si="247"/>
        <v>0</v>
      </c>
      <c r="AF234" s="167">
        <f t="shared" si="248"/>
        <v>17</v>
      </c>
      <c r="AG234" s="167">
        <f t="shared" si="249"/>
        <v>119</v>
      </c>
      <c r="AH234" s="167">
        <f t="shared" si="250"/>
        <v>34</v>
      </c>
      <c r="AI234" s="167">
        <f t="shared" si="251"/>
        <v>298</v>
      </c>
      <c r="AJ234" s="167">
        <f t="shared" si="252"/>
        <v>724</v>
      </c>
      <c r="AK234" s="167">
        <f t="shared" si="253"/>
        <v>350</v>
      </c>
      <c r="AL234" s="167">
        <f t="shared" si="254"/>
        <v>614</v>
      </c>
      <c r="AM234" s="167">
        <f t="shared" si="255"/>
        <v>1542</v>
      </c>
      <c r="AN234" s="167">
        <f t="shared" si="294"/>
        <v>0</v>
      </c>
      <c r="AO234" s="167">
        <f t="shared" si="295"/>
        <v>0</v>
      </c>
      <c r="AP234" s="167">
        <f t="shared" si="296"/>
        <v>0</v>
      </c>
      <c r="AQ234" s="167">
        <f t="shared" si="297"/>
        <v>0</v>
      </c>
      <c r="AR234" s="167">
        <f t="shared" si="298"/>
        <v>0</v>
      </c>
      <c r="AS234" s="167">
        <f t="shared" si="299"/>
        <v>0</v>
      </c>
      <c r="AT234" s="167">
        <f t="shared" si="300"/>
        <v>0</v>
      </c>
      <c r="AU234" s="167">
        <f t="shared" si="256"/>
        <v>0</v>
      </c>
      <c r="AV234" s="167" t="str">
        <f>Setup!I26</f>
        <v>No</v>
      </c>
      <c r="AW234" s="167" t="str">
        <f>Setup!J26</f>
        <v>No</v>
      </c>
    </row>
    <row r="235" spans="1:49" ht="14.4" x14ac:dyDescent="0.3">
      <c r="A235" s="167">
        <f>Setup!A26</f>
        <v>24</v>
      </c>
      <c r="B235" s="167" t="str">
        <f>Setup!B26</f>
        <v>-</v>
      </c>
      <c r="C235" s="167" t="str">
        <f>Setup!C26</f>
        <v>-</v>
      </c>
      <c r="D235" s="167" t="str">
        <f>Setup!D26</f>
        <v>-</v>
      </c>
      <c r="E235" s="167" t="str">
        <f>Setup!E26</f>
        <v>-</v>
      </c>
      <c r="F235" s="167" t="str">
        <f>Setup!F26</f>
        <v>B</v>
      </c>
      <c r="G235" s="167" t="s">
        <v>113</v>
      </c>
      <c r="H235" s="167" t="str">
        <f>Setup!H26</f>
        <v>No</v>
      </c>
      <c r="I235" s="167">
        <f>IF(IFERROR(INDEX(Overrides!$F$49:$L$288,MATCH($A235&amp;$G235,Overrides!$C$49:$C$288,0),1),"")&lt;&gt;"",IFERROR(INDEX(Overrides!$F$49:$L$288,MATCH($A235&amp;$G235,Overrides!$C$49:$C$288,0),1),""),IF(IFERROR(INDEX(Overrides!$D$6:$J$45,MATCH($F235&amp;$G235,Overrides!$C$6:$C$45,0),1),"")&lt;&gt;"",IFERROR(INDEX(Overrides!$D$6:$J$45,MATCH($F235&amp;$G235,Overrides!$C$6:$C$45,0),1),""),MROUND(VLOOKUP("P1+",Setup!$A$30:$B$36,2,FALSE())*VLOOKUP($G235,Setup!$A$40:$B$48,2,FALSE())*VLOOKUP($F235,Setup!$A$52:$B$55,2,FALSE()),0.5)))</f>
        <v>81.5</v>
      </c>
      <c r="J235" s="167">
        <f>IF(IFERROR(INDEX(Overrides!$F$49:$L$288,MATCH($A235&amp;$G235,Overrides!$C$49:$C$288,0),2),"")&lt;&gt;"",IFERROR(INDEX(Overrides!$F$49:$L$288,MATCH($A235&amp;$G235,Overrides!$C$49:$C$288,0),2),""),IF(IFERROR(INDEX(Overrides!$D$6:$J$45,MATCH($F235&amp;$G235,Overrides!$C$6:$C$45,0),2),"")&lt;&gt;"",IFERROR(INDEX(Overrides!$D$6:$J$45,MATCH($F235&amp;$G235,Overrides!$C$6:$C$45,0),2),""),MROUND(VLOOKUP("P1",Setup!$A$30:$B$36,2,FALSE())*VLOOKUP($G235,Setup!$A$40:$B$48,2,FALSE())*VLOOKUP($F235,Setup!$A$52:$B$55,2,FALSE()),0.5)))</f>
        <v>69</v>
      </c>
      <c r="K235" s="167">
        <f>IF(IFERROR(INDEX(Overrides!$F$49:$L$288,MATCH($A235&amp;$G235,Overrides!$C$49:$C$288,0),3),"")&lt;&gt;"",IFERROR(INDEX(Overrides!$F$49:$L$288,MATCH($A235&amp;$G235,Overrides!$C$49:$C$288,0),3),""),IF(IFERROR(INDEX(Overrides!$D$6:$J$45,MATCH($F235&amp;$G235,Overrides!$C$6:$C$45,0),3),"")&lt;&gt;"",IFERROR(INDEX(Overrides!$D$6:$J$45,MATCH($F235&amp;$G235,Overrides!$C$6:$C$45,0),3),""),MROUND(VLOOKUP("P2+",Setup!$A$30:$B$36,2,FALSE())*VLOOKUP($G235,Setup!$A$40:$B$48,2,FALSE())*VLOOKUP($F235,Setup!$A$52:$B$55,2,FALSE()),0.5)))</f>
        <v>61.5</v>
      </c>
      <c r="L235" s="167">
        <f>IF(IFERROR(INDEX(Overrides!$F$49:$L$288,MATCH($A235&amp;$G235,Overrides!$C$49:$C$288,0),4),"")&lt;&gt;"",IFERROR(INDEX(Overrides!$F$49:$L$288,MATCH($A235&amp;$G235,Overrides!$C$49:$C$288,0),4),""),IF(IFERROR(INDEX(Overrides!$D$6:$J$45,MATCH($F235&amp;$G235,Overrides!$C$6:$C$45,0),4),"")&lt;&gt;"",IFERROR(INDEX(Overrides!$D$6:$J$45,MATCH($F235&amp;$G235,Overrides!$C$6:$C$45,0),4),""),MROUND(VLOOKUP("P2",Setup!$A$30:$B$36,2,FALSE())*VLOOKUP($G235,Setup!$A$40:$B$48,2,FALSE())*VLOOKUP($F235,Setup!$A$52:$B$55,2,FALSE()),0.5)))</f>
        <v>49</v>
      </c>
      <c r="M235" s="167">
        <f>IF(IFERROR(INDEX(Overrides!$F$49:$L$288,MATCH($A235&amp;$G235,Overrides!$C$49:$C$288,0),5),"")&lt;&gt;"",IFERROR(INDEX(Overrides!$F$49:$L$288,MATCH($A235&amp;$G235,Overrides!$C$49:$C$288,0),5),""),IF(IFERROR(INDEX(Overrides!$D$6:$J$45,MATCH($F235&amp;$G235,Overrides!$C$6:$C$45,0),5),"")&lt;&gt;"",IFERROR(INDEX(Overrides!$D$6:$J$45,MATCH($F235&amp;$G235,Overrides!$C$6:$C$45,0),5),""),MROUND(VLOOKUP("P3",Setup!$A$30:$B$36,2,FALSE())*VLOOKUP($G235,Setup!$A$40:$B$48,2,FALSE())*VLOOKUP($F235,Setup!$A$52:$B$55,2,FALSE()),0.5)))</f>
        <v>29</v>
      </c>
      <c r="N235" s="167">
        <f>IF(IFERROR(INDEX(Overrides!$F$49:$L$288,MATCH($A235&amp;$G235,Overrides!$C$49:$C$288,0),6),"")&lt;&gt;"",IFERROR(INDEX(Overrides!$F$49:$L$288,MATCH($A235&amp;$G235,Overrides!$C$49:$C$288,0),6),""),IF(IFERROR(INDEX(Overrides!$D$6:$J$45,MATCH($F235&amp;$G235,Overrides!$C$6:$C$45,0),6),"")&lt;&gt;"",IFERROR(INDEX(Overrides!$D$6:$J$45,MATCH($F235&amp;$G235,Overrides!$C$6:$C$45,0),6),""),MROUND(VLOOKUP("P4",Setup!$A$30:$B$36,2,FALSE())*VLOOKUP($G235,Setup!$A$40:$B$48,2,FALSE())*VLOOKUP($F235,Setup!$A$52:$B$55,2,FALSE()),0.5)))</f>
        <v>19</v>
      </c>
      <c r="O235" s="167">
        <f>IF(IFERROR(INDEX(Overrides!$F$49:$L$288,MATCH($A235&amp;$G235,Overrides!$C$49:$C$288,0),7),"")&lt;&gt;"",IFERROR(INDEX(Overrides!$F$49:$L$288,MATCH($A235&amp;$G235,Overrides!$C$49:$C$288,0),7),""),IF(IFERROR(INDEX(Overrides!$D$6:$J$45,MATCH($F235&amp;$G235,Overrides!$C$6:$C$45,0),7),"")&lt;&gt;"",IFERROR(INDEX(Overrides!$D$6:$J$45,MATCH($F235&amp;$G235,Overrides!$C$6:$C$45,0),7),""),MROUND(VLOOKUP("P5",Setup!$A$30:$B$36,2,FALSE())*VLOOKUP($G235,Setup!$A$40:$B$48,2,FALSE())*VLOOKUP($F235,Setup!$A$52:$B$55,2,FALSE()),0.5)))</f>
        <v>15</v>
      </c>
      <c r="P235" s="167">
        <f>SUMIFS(Inventory!$F$2:$F$38,Inventory!$I$2:$I$38,"P1+",Inventory!$E$2:$E$38,"&lt;&gt;West")+IF(UPPER($H235)="YES",SUMIFS(Inventory!$F$2:$F$38,Inventory!$I$2:$I$38,"P1+",Inventory!$E$2:$E$38,"West"),0)</f>
        <v>17</v>
      </c>
      <c r="Q235" s="167">
        <f>SUMIFS(Inventory!$F$2:$F$38,Inventory!$I$2:$I$38,"P1",Inventory!$E$2:$E$38,"&lt;&gt;West")+IF(UPPER($H235)="YES",SUMIFS(Inventory!$F$2:$F$38,Inventory!$I$2:$I$38,"P1",Inventory!$E$2:$E$38,"West"),0)</f>
        <v>119</v>
      </c>
      <c r="R235" s="167">
        <f>SUMIFS(Inventory!$F$2:$F$38,Inventory!$I$2:$I$38,"P2+",Inventory!$E$2:$E$38,"&lt;&gt;West")+IF(UPPER($H235)="YES",SUMIFS(Inventory!$F$2:$F$38,Inventory!$I$2:$I$38,"P2+",Inventory!$E$2:$E$38,"West"),0)</f>
        <v>34</v>
      </c>
      <c r="S235" s="167">
        <f>SUMIFS(Inventory!$F$2:$F$38,Inventory!$I$2:$I$38,"P2",Inventory!$E$2:$E$38,"&lt;&gt;West")+IF(UPPER($H235)="YES",SUMIFS(Inventory!$F$2:$F$38,Inventory!$I$2:$I$38,"P2",Inventory!$E$2:$E$38,"West"),0)</f>
        <v>298</v>
      </c>
      <c r="T235" s="167">
        <f>SUMIFS(Inventory!$F$2:$F$38,Inventory!$I$2:$I$38,"P3",Inventory!$E$2:$E$38,"&lt;&gt;West")+IF(UPPER($H235)="YES",SUMIFS(Inventory!$F$2:$F$38,Inventory!$I$2:$I$38,"P3",Inventory!$E$2:$E$38,"West"),0)</f>
        <v>724</v>
      </c>
      <c r="U235" s="167">
        <f>SUMIFS(Inventory!$F$2:$F$38,Inventory!$I$2:$I$38,"P4",Inventory!$E$2:$E$38,"&lt;&gt;West")+IF(UPPER($H235)="YES",SUMIFS(Inventory!$F$2:$F$38,Inventory!$I$2:$I$38,"P4",Inventory!$E$2:$E$38,"West"),0)</f>
        <v>350</v>
      </c>
      <c r="V235" s="167">
        <f>SUMIFS(Inventory!$F$2:$F$38,Inventory!$I$2:$I$38,"P5",Inventory!$E$2:$E$38,"&lt;&gt;West")+IF(UPPER($H235)="YES",SUMIFS(Inventory!$F$2:$F$38,Inventory!$I$2:$I$38,"P5",Inventory!$E$2:$E$38,"West"),0)</f>
        <v>614</v>
      </c>
      <c r="W235" s="167">
        <f t="shared" si="293"/>
        <v>2156</v>
      </c>
      <c r="X235" s="241">
        <f>IF(IFERROR(INDEX(Overrides!$F$292:$L$531,MATCH($A235&amp;$G235,Overrides!$C$292:$C$531,0),1),"")&lt;&gt;"",IFERROR(INDEX(Overrides!$F$292:$L$531,MATCH($A235&amp;$G235,Overrides!$C$292:$C$531,0),1),""),ROUND(P235*Setup!B$72*VLOOKUP($F235,Setup!$A$52:$C$55,3,FALSE()),0))</f>
        <v>0</v>
      </c>
      <c r="Y235" s="241">
        <f>IF(IFERROR(INDEX(Overrides!$F$292:$L$531,MATCH($A235&amp;$G235,Overrides!$C$292:$C$531,0),2),"")&lt;&gt;"",IFERROR(INDEX(Overrides!$F$292:$L$531,MATCH($A235&amp;$G235,Overrides!$C$292:$C$531,0),2),""),ROUND(Q235*Setup!C$72*VLOOKUP($F235,Setup!$A$52:$C$55,3,FALSE()),0))</f>
        <v>0</v>
      </c>
      <c r="Z235" s="241">
        <f>IF(IFERROR(INDEX(Overrides!$F$292:$L$531,MATCH($A235&amp;$G235,Overrides!$C$292:$C$531,0),3),"")&lt;&gt;"",IFERROR(INDEX(Overrides!$F$292:$L$531,MATCH($A235&amp;$G235,Overrides!$C$292:$C$531,0),3),""),ROUND(R235*Setup!D$72*VLOOKUP($F235,Setup!$A$52:$C$55,3,FALSE()),0))</f>
        <v>0</v>
      </c>
      <c r="AA235" s="241">
        <f>IF(IFERROR(INDEX(Overrides!$F$292:$L$531,MATCH($A235&amp;$G235,Overrides!$C$292:$C$531,0),4),"")&lt;&gt;"",IFERROR(INDEX(Overrides!$F$292:$L$531,MATCH($A235&amp;$G235,Overrides!$C$292:$C$531,0),4),""),ROUND(S235*Setup!E$72*VLOOKUP($F235,Setup!$A$52:$C$55,3,FALSE()),0))</f>
        <v>0</v>
      </c>
      <c r="AB235" s="241">
        <f>IF(IFERROR(INDEX(Overrides!$F$292:$L$531,MATCH($A235&amp;$G235,Overrides!$C$292:$C$531,0),5),"")&lt;&gt;"",IFERROR(INDEX(Overrides!$F$292:$L$531,MATCH($A235&amp;$G235,Overrides!$C$292:$C$531,0),5),""),ROUND(T235*Setup!F$72*VLOOKUP($F235,Setup!$A$52:$C$55,3,FALSE()),0))</f>
        <v>0</v>
      </c>
      <c r="AC235" s="241">
        <f>IF(IFERROR(INDEX(Overrides!$F$292:$L$531,MATCH($A235&amp;$G235,Overrides!$C$292:$C$531,0),6),"")&lt;&gt;"",IFERROR(INDEX(Overrides!$F$292:$L$531,MATCH($A235&amp;$G235,Overrides!$C$292:$C$531,0),6),""),ROUND(U235*Setup!G$72*VLOOKUP($F235,Setup!$A$52:$C$55,3,FALSE()),0))</f>
        <v>0</v>
      </c>
      <c r="AD235" s="241">
        <f>IF(IFERROR(INDEX(Overrides!$F$292:$L$531,MATCH($A235&amp;$G235,Overrides!$C$292:$C$531,0),7),"")&lt;&gt;"",IFERROR(INDEX(Overrides!$F$292:$L$531,MATCH($A235&amp;$G235,Overrides!$C$292:$C$531,0),7),""),ROUND(V235*Setup!H$72*VLOOKUP($F235,Setup!$A$52:$C$55,3,FALSE()),0))</f>
        <v>0</v>
      </c>
      <c r="AE235" s="167">
        <f t="shared" si="247"/>
        <v>0</v>
      </c>
      <c r="AF235" s="167">
        <f t="shared" si="248"/>
        <v>17</v>
      </c>
      <c r="AG235" s="167">
        <f t="shared" si="249"/>
        <v>119</v>
      </c>
      <c r="AH235" s="167">
        <f t="shared" si="250"/>
        <v>34</v>
      </c>
      <c r="AI235" s="167">
        <f t="shared" si="251"/>
        <v>298</v>
      </c>
      <c r="AJ235" s="167">
        <f t="shared" si="252"/>
        <v>724</v>
      </c>
      <c r="AK235" s="167">
        <f t="shared" si="253"/>
        <v>350</v>
      </c>
      <c r="AL235" s="167">
        <f t="shared" si="254"/>
        <v>614</v>
      </c>
      <c r="AM235" s="167">
        <f t="shared" si="255"/>
        <v>1542</v>
      </c>
      <c r="AN235" s="167">
        <f t="shared" si="294"/>
        <v>0</v>
      </c>
      <c r="AO235" s="167">
        <f t="shared" si="295"/>
        <v>0</v>
      </c>
      <c r="AP235" s="167">
        <f t="shared" si="296"/>
        <v>0</v>
      </c>
      <c r="AQ235" s="167">
        <f t="shared" si="297"/>
        <v>0</v>
      </c>
      <c r="AR235" s="167">
        <f t="shared" si="298"/>
        <v>0</v>
      </c>
      <c r="AS235" s="167">
        <f t="shared" si="299"/>
        <v>0</v>
      </c>
      <c r="AT235" s="167">
        <f t="shared" si="300"/>
        <v>0</v>
      </c>
      <c r="AU235" s="167">
        <f t="shared" si="256"/>
        <v>0</v>
      </c>
      <c r="AV235" s="167" t="str">
        <f>Setup!I26</f>
        <v>No</v>
      </c>
      <c r="AW235" s="167" t="str">
        <f>Setup!J26</f>
        <v>No</v>
      </c>
    </row>
    <row r="236" spans="1:49" ht="14.4" x14ac:dyDescent="0.3">
      <c r="A236" s="167">
        <f>Setup!A26</f>
        <v>24</v>
      </c>
      <c r="B236" s="167" t="str">
        <f>Setup!B26</f>
        <v>-</v>
      </c>
      <c r="C236" s="167" t="str">
        <f>Setup!C26</f>
        <v>-</v>
      </c>
      <c r="D236" s="167" t="str">
        <f>Setup!D26</f>
        <v>-</v>
      </c>
      <c r="E236" s="167" t="str">
        <f>Setup!E26</f>
        <v>-</v>
      </c>
      <c r="F236" s="167" t="str">
        <f>Setup!F26</f>
        <v>B</v>
      </c>
      <c r="G236" s="167" t="s">
        <v>115</v>
      </c>
      <c r="H236" s="167" t="str">
        <f>Setup!H26</f>
        <v>No</v>
      </c>
      <c r="I236" s="167">
        <f>IF(IFERROR(INDEX(Overrides!$F$49:$L$288,MATCH($A236&amp;$G236,Overrides!$C$49:$C$288,0),1),"")&lt;&gt;"",IFERROR(INDEX(Overrides!$F$49:$L$288,MATCH($A236&amp;$G236,Overrides!$C$49:$C$288,0),1),""),IF(IFERROR(INDEX(Overrides!$D$6:$J$45,MATCH($F236&amp;$G236,Overrides!$C$6:$C$45,0),1),"")&lt;&gt;"",IFERROR(INDEX(Overrides!$D$6:$J$45,MATCH($F236&amp;$G236,Overrides!$C$6:$C$45,0),1),""),MROUND(VLOOKUP("P1+",Setup!$A$30:$B$36,2,FALSE())*VLOOKUP($G236,Setup!$A$40:$B$48,2,FALSE())*VLOOKUP($F236,Setup!$A$52:$B$55,2,FALSE()),0.5)))</f>
        <v>88</v>
      </c>
      <c r="J236" s="167">
        <f>IF(IFERROR(INDEX(Overrides!$F$49:$L$288,MATCH($A236&amp;$G236,Overrides!$C$49:$C$288,0),2),"")&lt;&gt;"",IFERROR(INDEX(Overrides!$F$49:$L$288,MATCH($A236&amp;$G236,Overrides!$C$49:$C$288,0),2),""),IF(IFERROR(INDEX(Overrides!$D$6:$J$45,MATCH($F236&amp;$G236,Overrides!$C$6:$C$45,0),2),"")&lt;&gt;"",IFERROR(INDEX(Overrides!$D$6:$J$45,MATCH($F236&amp;$G236,Overrides!$C$6:$C$45,0),2),""),MROUND(VLOOKUP("P1",Setup!$A$30:$B$36,2,FALSE())*VLOOKUP($G236,Setup!$A$40:$B$48,2,FALSE())*VLOOKUP($F236,Setup!$A$52:$B$55,2,FALSE()),0.5)))</f>
        <v>74.5</v>
      </c>
      <c r="K236" s="167">
        <f>IF(IFERROR(INDEX(Overrides!$F$49:$L$288,MATCH($A236&amp;$G236,Overrides!$C$49:$C$288,0),3),"")&lt;&gt;"",IFERROR(INDEX(Overrides!$F$49:$L$288,MATCH($A236&amp;$G236,Overrides!$C$49:$C$288,0),3),""),IF(IFERROR(INDEX(Overrides!$D$6:$J$45,MATCH($F236&amp;$G236,Overrides!$C$6:$C$45,0),3),"")&lt;&gt;"",IFERROR(INDEX(Overrides!$D$6:$J$45,MATCH($F236&amp;$G236,Overrides!$C$6:$C$45,0),3),""),MROUND(VLOOKUP("P2+",Setup!$A$30:$B$36,2,FALSE())*VLOOKUP($G236,Setup!$A$40:$B$48,2,FALSE())*VLOOKUP($F236,Setup!$A$52:$B$55,2,FALSE()),0.5)))</f>
        <v>66</v>
      </c>
      <c r="L236" s="167">
        <f>IF(IFERROR(INDEX(Overrides!$F$49:$L$288,MATCH($A236&amp;$G236,Overrides!$C$49:$C$288,0),4),"")&lt;&gt;"",IFERROR(INDEX(Overrides!$F$49:$L$288,MATCH($A236&amp;$G236,Overrides!$C$49:$C$288,0),4),""),IF(IFERROR(INDEX(Overrides!$D$6:$J$45,MATCH($F236&amp;$G236,Overrides!$C$6:$C$45,0),4),"")&lt;&gt;"",IFERROR(INDEX(Overrides!$D$6:$J$45,MATCH($F236&amp;$G236,Overrides!$C$6:$C$45,0),4),""),MROUND(VLOOKUP("P2",Setup!$A$30:$B$36,2,FALSE())*VLOOKUP($G236,Setup!$A$40:$B$48,2,FALSE())*VLOOKUP($F236,Setup!$A$52:$B$55,2,FALSE()),0.5)))</f>
        <v>52.5</v>
      </c>
      <c r="M236" s="167">
        <f>IF(IFERROR(INDEX(Overrides!$F$49:$L$288,MATCH($A236&amp;$G236,Overrides!$C$49:$C$288,0),5),"")&lt;&gt;"",IFERROR(INDEX(Overrides!$F$49:$L$288,MATCH($A236&amp;$G236,Overrides!$C$49:$C$288,0),5),""),IF(IFERROR(INDEX(Overrides!$D$6:$J$45,MATCH($F236&amp;$G236,Overrides!$C$6:$C$45,0),5),"")&lt;&gt;"",IFERROR(INDEX(Overrides!$D$6:$J$45,MATCH($F236&amp;$G236,Overrides!$C$6:$C$45,0),5),""),MROUND(VLOOKUP("P3",Setup!$A$30:$B$36,2,FALSE())*VLOOKUP($G236,Setup!$A$40:$B$48,2,FALSE())*VLOOKUP($F236,Setup!$A$52:$B$55,2,FALSE()),0.5)))</f>
        <v>31</v>
      </c>
      <c r="N236" s="167">
        <f>IF(IFERROR(INDEX(Overrides!$F$49:$L$288,MATCH($A236&amp;$G236,Overrides!$C$49:$C$288,0),6),"")&lt;&gt;"",IFERROR(INDEX(Overrides!$F$49:$L$288,MATCH($A236&amp;$G236,Overrides!$C$49:$C$288,0),6),""),IF(IFERROR(INDEX(Overrides!$D$6:$J$45,MATCH($F236&amp;$G236,Overrides!$C$6:$C$45,0),6),"")&lt;&gt;"",IFERROR(INDEX(Overrides!$D$6:$J$45,MATCH($F236&amp;$G236,Overrides!$C$6:$C$45,0),6),""),MROUND(VLOOKUP("P4",Setup!$A$30:$B$36,2,FALSE())*VLOOKUP($G236,Setup!$A$40:$B$48,2,FALSE())*VLOOKUP($F236,Setup!$A$52:$B$55,2,FALSE()),0.5)))</f>
        <v>20.5</v>
      </c>
      <c r="O236" s="167">
        <f>IF(IFERROR(INDEX(Overrides!$F$49:$L$288,MATCH($A236&amp;$G236,Overrides!$C$49:$C$288,0),7),"")&lt;&gt;"",IFERROR(INDEX(Overrides!$F$49:$L$288,MATCH($A236&amp;$G236,Overrides!$C$49:$C$288,0),7),""),IF(IFERROR(INDEX(Overrides!$D$6:$J$45,MATCH($F236&amp;$G236,Overrides!$C$6:$C$45,0),7),"")&lt;&gt;"",IFERROR(INDEX(Overrides!$D$6:$J$45,MATCH($F236&amp;$G236,Overrides!$C$6:$C$45,0),7),""),MROUND(VLOOKUP("P5",Setup!$A$30:$B$36,2,FALSE())*VLOOKUP($G236,Setup!$A$40:$B$48,2,FALSE())*VLOOKUP($F236,Setup!$A$52:$B$55,2,FALSE()),0.5)))</f>
        <v>16</v>
      </c>
      <c r="P236" s="167">
        <f>SUMIFS(Inventory!$F$2:$F$38,Inventory!$I$2:$I$38,"P1+",Inventory!$E$2:$E$38,"&lt;&gt;West")+IF(UPPER($H236)="YES",SUMIFS(Inventory!$F$2:$F$38,Inventory!$I$2:$I$38,"P1+",Inventory!$E$2:$E$38,"West"),0)</f>
        <v>17</v>
      </c>
      <c r="Q236" s="167">
        <f>SUMIFS(Inventory!$F$2:$F$38,Inventory!$I$2:$I$38,"P1",Inventory!$E$2:$E$38,"&lt;&gt;West")+IF(UPPER($H236)="YES",SUMIFS(Inventory!$F$2:$F$38,Inventory!$I$2:$I$38,"P1",Inventory!$E$2:$E$38,"West"),0)</f>
        <v>119</v>
      </c>
      <c r="R236" s="167">
        <f>SUMIFS(Inventory!$F$2:$F$38,Inventory!$I$2:$I$38,"P2+",Inventory!$E$2:$E$38,"&lt;&gt;West")+IF(UPPER($H236)="YES",SUMIFS(Inventory!$F$2:$F$38,Inventory!$I$2:$I$38,"P2+",Inventory!$E$2:$E$38,"West"),0)</f>
        <v>34</v>
      </c>
      <c r="S236" s="167">
        <f>SUMIFS(Inventory!$F$2:$F$38,Inventory!$I$2:$I$38,"P2",Inventory!$E$2:$E$38,"&lt;&gt;West")+IF(UPPER($H236)="YES",SUMIFS(Inventory!$F$2:$F$38,Inventory!$I$2:$I$38,"P2",Inventory!$E$2:$E$38,"West"),0)</f>
        <v>298</v>
      </c>
      <c r="T236" s="167">
        <f>SUMIFS(Inventory!$F$2:$F$38,Inventory!$I$2:$I$38,"P3",Inventory!$E$2:$E$38,"&lt;&gt;West")+IF(UPPER($H236)="YES",SUMIFS(Inventory!$F$2:$F$38,Inventory!$I$2:$I$38,"P3",Inventory!$E$2:$E$38,"West"),0)</f>
        <v>724</v>
      </c>
      <c r="U236" s="167">
        <f>SUMIFS(Inventory!$F$2:$F$38,Inventory!$I$2:$I$38,"P4",Inventory!$E$2:$E$38,"&lt;&gt;West")+IF(UPPER($H236)="YES",SUMIFS(Inventory!$F$2:$F$38,Inventory!$I$2:$I$38,"P4",Inventory!$E$2:$E$38,"West"),0)</f>
        <v>350</v>
      </c>
      <c r="V236" s="167">
        <f>SUMIFS(Inventory!$F$2:$F$38,Inventory!$I$2:$I$38,"P5",Inventory!$E$2:$E$38,"&lt;&gt;West")+IF(UPPER($H236)="YES",SUMIFS(Inventory!$F$2:$F$38,Inventory!$I$2:$I$38,"P5",Inventory!$E$2:$E$38,"West"),0)</f>
        <v>614</v>
      </c>
      <c r="W236" s="167">
        <f t="shared" si="293"/>
        <v>2156</v>
      </c>
      <c r="X236" s="241">
        <f>IF(IFERROR(INDEX(Overrides!$F$292:$L$531,MATCH($A236&amp;$G236,Overrides!$C$292:$C$531,0),1),"")&lt;&gt;"",IFERROR(INDEX(Overrides!$F$292:$L$531,MATCH($A236&amp;$G236,Overrides!$C$292:$C$531,0),1),""),ROUND(P236*Setup!B$73*VLOOKUP($F236,Setup!$A$52:$C$55,3,FALSE()),0))</f>
        <v>0</v>
      </c>
      <c r="Y236" s="241">
        <f>IF(IFERROR(INDEX(Overrides!$F$292:$L$531,MATCH($A236&amp;$G236,Overrides!$C$292:$C$531,0),2),"")&lt;&gt;"",IFERROR(INDEX(Overrides!$F$292:$L$531,MATCH($A236&amp;$G236,Overrides!$C$292:$C$531,0),2),""),ROUND(Q236*Setup!C$73*VLOOKUP($F236,Setup!$A$52:$C$55,3,FALSE()),0))</f>
        <v>0</v>
      </c>
      <c r="Z236" s="241">
        <f>IF(IFERROR(INDEX(Overrides!$F$292:$L$531,MATCH($A236&amp;$G236,Overrides!$C$292:$C$531,0),3),"")&lt;&gt;"",IFERROR(INDEX(Overrides!$F$292:$L$531,MATCH($A236&amp;$G236,Overrides!$C$292:$C$531,0),3),""),ROUND(R236*Setup!D$73*VLOOKUP($F236,Setup!$A$52:$C$55,3,FALSE()),0))</f>
        <v>0</v>
      </c>
      <c r="AA236" s="241">
        <f>IF(IFERROR(INDEX(Overrides!$F$292:$L$531,MATCH($A236&amp;$G236,Overrides!$C$292:$C$531,0),4),"")&lt;&gt;"",IFERROR(INDEX(Overrides!$F$292:$L$531,MATCH($A236&amp;$G236,Overrides!$C$292:$C$531,0),4),""),ROUND(S236*Setup!E$73*VLOOKUP($F236,Setup!$A$52:$C$55,3,FALSE()),0))</f>
        <v>0</v>
      </c>
      <c r="AB236" s="241">
        <f>IF(IFERROR(INDEX(Overrides!$F$292:$L$531,MATCH($A236&amp;$G236,Overrides!$C$292:$C$531,0),5),"")&lt;&gt;"",IFERROR(INDEX(Overrides!$F$292:$L$531,MATCH($A236&amp;$G236,Overrides!$C$292:$C$531,0),5),""),ROUND(T236*Setup!F$73*VLOOKUP($F236,Setup!$A$52:$C$55,3,FALSE()),0))</f>
        <v>0</v>
      </c>
      <c r="AC236" s="241">
        <f>IF(IFERROR(INDEX(Overrides!$F$292:$L$531,MATCH($A236&amp;$G236,Overrides!$C$292:$C$531,0),6),"")&lt;&gt;"",IFERROR(INDEX(Overrides!$F$292:$L$531,MATCH($A236&amp;$G236,Overrides!$C$292:$C$531,0),6),""),ROUND(U236*Setup!G$73*VLOOKUP($F236,Setup!$A$52:$C$55,3,FALSE()),0))</f>
        <v>0</v>
      </c>
      <c r="AD236" s="241">
        <f>IF(IFERROR(INDEX(Overrides!$F$292:$L$531,MATCH($A236&amp;$G236,Overrides!$C$292:$C$531,0),7),"")&lt;&gt;"",IFERROR(INDEX(Overrides!$F$292:$L$531,MATCH($A236&amp;$G236,Overrides!$C$292:$C$531,0),7),""),ROUND(V236*Setup!H$73*VLOOKUP($F236,Setup!$A$52:$C$55,3,FALSE()),0))</f>
        <v>0</v>
      </c>
      <c r="AE236" s="167">
        <f t="shared" si="247"/>
        <v>0</v>
      </c>
      <c r="AF236" s="167">
        <f t="shared" si="248"/>
        <v>17</v>
      </c>
      <c r="AG236" s="167">
        <f t="shared" si="249"/>
        <v>119</v>
      </c>
      <c r="AH236" s="167">
        <f t="shared" si="250"/>
        <v>34</v>
      </c>
      <c r="AI236" s="167">
        <f t="shared" si="251"/>
        <v>298</v>
      </c>
      <c r="AJ236" s="167">
        <f t="shared" si="252"/>
        <v>724</v>
      </c>
      <c r="AK236" s="167">
        <f t="shared" si="253"/>
        <v>350</v>
      </c>
      <c r="AL236" s="167">
        <f t="shared" si="254"/>
        <v>614</v>
      </c>
      <c r="AM236" s="167">
        <f t="shared" si="255"/>
        <v>1542</v>
      </c>
      <c r="AN236" s="167">
        <f t="shared" si="294"/>
        <v>0</v>
      </c>
      <c r="AO236" s="167">
        <f t="shared" si="295"/>
        <v>0</v>
      </c>
      <c r="AP236" s="167">
        <f t="shared" si="296"/>
        <v>0</v>
      </c>
      <c r="AQ236" s="167">
        <f t="shared" si="297"/>
        <v>0</v>
      </c>
      <c r="AR236" s="167">
        <f t="shared" si="298"/>
        <v>0</v>
      </c>
      <c r="AS236" s="167">
        <f t="shared" si="299"/>
        <v>0</v>
      </c>
      <c r="AT236" s="167">
        <f t="shared" si="300"/>
        <v>0</v>
      </c>
      <c r="AU236" s="167">
        <f t="shared" si="256"/>
        <v>0</v>
      </c>
      <c r="AV236" s="167" t="str">
        <f>Setup!I26</f>
        <v>No</v>
      </c>
      <c r="AW236" s="167" t="str">
        <f>Setup!J26</f>
        <v>No</v>
      </c>
    </row>
    <row r="237" spans="1:49" ht="14.4" x14ac:dyDescent="0.3">
      <c r="A237" s="167">
        <f>Setup!A26</f>
        <v>24</v>
      </c>
      <c r="B237" s="167" t="str">
        <f>Setup!B26</f>
        <v>-</v>
      </c>
      <c r="C237" s="167" t="str">
        <f>Setup!C26</f>
        <v>-</v>
      </c>
      <c r="D237" s="167" t="str">
        <f>Setup!D26</f>
        <v>-</v>
      </c>
      <c r="E237" s="167" t="str">
        <f>Setup!E26</f>
        <v>-</v>
      </c>
      <c r="F237" s="167" t="str">
        <f>Setup!F26</f>
        <v>B</v>
      </c>
      <c r="G237" s="167" t="s">
        <v>117</v>
      </c>
      <c r="H237" s="167" t="str">
        <f>Setup!H26</f>
        <v>No</v>
      </c>
      <c r="I237" s="167">
        <f>IF(IFERROR(INDEX(Overrides!$F$49:$L$288,MATCH($A237&amp;$G237,Overrides!$C$49:$C$288,0),1),"")&lt;&gt;"",IFERROR(INDEX(Overrides!$F$49:$L$288,MATCH($A237&amp;$G237,Overrides!$C$49:$C$288,0),1),""),IF(IFERROR(INDEX(Overrides!$D$6:$J$45,MATCH($F237&amp;$G237,Overrides!$C$6:$C$45,0),1),"")&lt;&gt;"",IFERROR(INDEX(Overrides!$D$6:$J$45,MATCH($F237&amp;$G237,Overrides!$C$6:$C$45,0),1),""),MROUND(VLOOKUP("P1+",Setup!$A$30:$B$36,2,FALSE())*VLOOKUP($G237,Setup!$A$40:$B$48,2,FALSE())*VLOOKUP($F237,Setup!$A$52:$B$55,2,FALSE()),0.5)))</f>
        <v>65</v>
      </c>
      <c r="J237" s="167">
        <f>IF(IFERROR(INDEX(Overrides!$F$49:$L$288,MATCH($A237&amp;$G237,Overrides!$C$49:$C$288,0),2),"")&lt;&gt;"",IFERROR(INDEX(Overrides!$F$49:$L$288,MATCH($A237&amp;$G237,Overrides!$C$49:$C$288,0),2),""),IF(IFERROR(INDEX(Overrides!$D$6:$J$45,MATCH($F237&amp;$G237,Overrides!$C$6:$C$45,0),2),"")&lt;&gt;"",IFERROR(INDEX(Overrides!$D$6:$J$45,MATCH($F237&amp;$G237,Overrides!$C$6:$C$45,0),2),""),MROUND(VLOOKUP("P1",Setup!$A$30:$B$36,2,FALSE())*VLOOKUP($G237,Setup!$A$40:$B$48,2,FALSE())*VLOOKUP($F237,Setup!$A$52:$B$55,2,FALSE()),0.5)))</f>
        <v>55</v>
      </c>
      <c r="K237" s="167">
        <f>IF(IFERROR(INDEX(Overrides!$F$49:$L$288,MATCH($A237&amp;$G237,Overrides!$C$49:$C$288,0),3),"")&lt;&gt;"",IFERROR(INDEX(Overrides!$F$49:$L$288,MATCH($A237&amp;$G237,Overrides!$C$49:$C$288,0),3),""),IF(IFERROR(INDEX(Overrides!$D$6:$J$45,MATCH($F237&amp;$G237,Overrides!$C$6:$C$45,0),3),"")&lt;&gt;"",IFERROR(INDEX(Overrides!$D$6:$J$45,MATCH($F237&amp;$G237,Overrides!$C$6:$C$45,0),3),""),MROUND(VLOOKUP("P2+",Setup!$A$30:$B$36,2,FALSE())*VLOOKUP($G237,Setup!$A$40:$B$48,2,FALSE())*VLOOKUP($F237,Setup!$A$52:$B$55,2,FALSE()),0.5)))</f>
        <v>49</v>
      </c>
      <c r="L237" s="167">
        <f>IF(IFERROR(INDEX(Overrides!$F$49:$L$288,MATCH($A237&amp;$G237,Overrides!$C$49:$C$288,0),4),"")&lt;&gt;"",IFERROR(INDEX(Overrides!$F$49:$L$288,MATCH($A237&amp;$G237,Overrides!$C$49:$C$288,0),4),""),IF(IFERROR(INDEX(Overrides!$D$6:$J$45,MATCH($F237&amp;$G237,Overrides!$C$6:$C$45,0),4),"")&lt;&gt;"",IFERROR(INDEX(Overrides!$D$6:$J$45,MATCH($F237&amp;$G237,Overrides!$C$6:$C$45,0),4),""),MROUND(VLOOKUP("P2",Setup!$A$30:$B$36,2,FALSE())*VLOOKUP($G237,Setup!$A$40:$B$48,2,FALSE())*VLOOKUP($F237,Setup!$A$52:$B$55,2,FALSE()),0.5)))</f>
        <v>39</v>
      </c>
      <c r="M237" s="167">
        <f>IF(IFERROR(INDEX(Overrides!$F$49:$L$288,MATCH($A237&amp;$G237,Overrides!$C$49:$C$288,0),5),"")&lt;&gt;"",IFERROR(INDEX(Overrides!$F$49:$L$288,MATCH($A237&amp;$G237,Overrides!$C$49:$C$288,0),5),""),IF(IFERROR(INDEX(Overrides!$D$6:$J$45,MATCH($F237&amp;$G237,Overrides!$C$6:$C$45,0),5),"")&lt;&gt;"",IFERROR(INDEX(Overrides!$D$6:$J$45,MATCH($F237&amp;$G237,Overrides!$C$6:$C$45,0),5),""),MROUND(VLOOKUP("P3",Setup!$A$30:$B$36,2,FALSE())*VLOOKUP($G237,Setup!$A$40:$B$48,2,FALSE())*VLOOKUP($F237,Setup!$A$52:$B$55,2,FALSE()),0.5)))</f>
        <v>23</v>
      </c>
      <c r="N237" s="167">
        <f>IF(IFERROR(INDEX(Overrides!$F$49:$L$288,MATCH($A237&amp;$G237,Overrides!$C$49:$C$288,0),6),"")&lt;&gt;"",IFERROR(INDEX(Overrides!$F$49:$L$288,MATCH($A237&amp;$G237,Overrides!$C$49:$C$288,0),6),""),IF(IFERROR(INDEX(Overrides!$D$6:$J$45,MATCH($F237&amp;$G237,Overrides!$C$6:$C$45,0),6),"")&lt;&gt;"",IFERROR(INDEX(Overrides!$D$6:$J$45,MATCH($F237&amp;$G237,Overrides!$C$6:$C$45,0),6),""),MROUND(VLOOKUP("P4",Setup!$A$30:$B$36,2,FALSE())*VLOOKUP($G237,Setup!$A$40:$B$48,2,FALSE())*VLOOKUP($F237,Setup!$A$52:$B$55,2,FALSE()),0.5)))</f>
        <v>15</v>
      </c>
      <c r="O237" s="167">
        <f>IF(IFERROR(INDEX(Overrides!$F$49:$L$288,MATCH($A237&amp;$G237,Overrides!$C$49:$C$288,0),7),"")&lt;&gt;"",IFERROR(INDEX(Overrides!$F$49:$L$288,MATCH($A237&amp;$G237,Overrides!$C$49:$C$288,0),7),""),IF(IFERROR(INDEX(Overrides!$D$6:$J$45,MATCH($F237&amp;$G237,Overrides!$C$6:$C$45,0),7),"")&lt;&gt;"",IFERROR(INDEX(Overrides!$D$6:$J$45,MATCH($F237&amp;$G237,Overrides!$C$6:$C$45,0),7),""),MROUND(VLOOKUP("P5",Setup!$A$30:$B$36,2,FALSE())*VLOOKUP($G237,Setup!$A$40:$B$48,2,FALSE())*VLOOKUP($F237,Setup!$A$52:$B$55,2,FALSE()),0.5)))</f>
        <v>12</v>
      </c>
      <c r="P237" s="167">
        <f>SUMIFS(Inventory!$F$2:$F$38,Inventory!$I$2:$I$38,"P1+",Inventory!$E$2:$E$38,"&lt;&gt;West")+IF(UPPER($H237)="YES",SUMIFS(Inventory!$F$2:$F$38,Inventory!$I$2:$I$38,"P1+",Inventory!$E$2:$E$38,"West"),0)</f>
        <v>17</v>
      </c>
      <c r="Q237" s="167">
        <f>SUMIFS(Inventory!$F$2:$F$38,Inventory!$I$2:$I$38,"P1",Inventory!$E$2:$E$38,"&lt;&gt;West")+IF(UPPER($H237)="YES",SUMIFS(Inventory!$F$2:$F$38,Inventory!$I$2:$I$38,"P1",Inventory!$E$2:$E$38,"West"),0)</f>
        <v>119</v>
      </c>
      <c r="R237" s="167">
        <f>SUMIFS(Inventory!$F$2:$F$38,Inventory!$I$2:$I$38,"P2+",Inventory!$E$2:$E$38,"&lt;&gt;West")+IF(UPPER($H237)="YES",SUMIFS(Inventory!$F$2:$F$38,Inventory!$I$2:$I$38,"P2+",Inventory!$E$2:$E$38,"West"),0)</f>
        <v>34</v>
      </c>
      <c r="S237" s="167">
        <f>SUMIFS(Inventory!$F$2:$F$38,Inventory!$I$2:$I$38,"P2",Inventory!$E$2:$E$38,"&lt;&gt;West")+IF(UPPER($H237)="YES",SUMIFS(Inventory!$F$2:$F$38,Inventory!$I$2:$I$38,"P2",Inventory!$E$2:$E$38,"West"),0)</f>
        <v>298</v>
      </c>
      <c r="T237" s="167">
        <f>SUMIFS(Inventory!$F$2:$F$38,Inventory!$I$2:$I$38,"P3",Inventory!$E$2:$E$38,"&lt;&gt;West")+IF(UPPER($H237)="YES",SUMIFS(Inventory!$F$2:$F$38,Inventory!$I$2:$I$38,"P3",Inventory!$E$2:$E$38,"West"),0)</f>
        <v>724</v>
      </c>
      <c r="U237" s="167">
        <f>SUMIFS(Inventory!$F$2:$F$38,Inventory!$I$2:$I$38,"P4",Inventory!$E$2:$E$38,"&lt;&gt;West")+IF(UPPER($H237)="YES",SUMIFS(Inventory!$F$2:$F$38,Inventory!$I$2:$I$38,"P4",Inventory!$E$2:$E$38,"West"),0)</f>
        <v>350</v>
      </c>
      <c r="V237" s="167">
        <f>SUMIFS(Inventory!$F$2:$F$38,Inventory!$I$2:$I$38,"P5",Inventory!$E$2:$E$38,"&lt;&gt;West")+IF(UPPER($H237)="YES",SUMIFS(Inventory!$F$2:$F$38,Inventory!$I$2:$I$38,"P5",Inventory!$E$2:$E$38,"West"),0)</f>
        <v>614</v>
      </c>
      <c r="W237" s="167">
        <f t="shared" si="293"/>
        <v>2156</v>
      </c>
      <c r="X237" s="241">
        <f>IF(IFERROR(INDEX(Overrides!$F$292:$L$531,MATCH($A237&amp;$G237,Overrides!$C$292:$C$531,0),1),"")&lt;&gt;"",IFERROR(INDEX(Overrides!$F$292:$L$531,MATCH($A237&amp;$G237,Overrides!$C$292:$C$531,0),1),""),ROUND(P237*Setup!B$74*VLOOKUP($F237,Setup!$A$52:$C$55,3,FALSE()),0))</f>
        <v>0</v>
      </c>
      <c r="Y237" s="241">
        <f>IF(IFERROR(INDEX(Overrides!$F$292:$L$531,MATCH($A237&amp;$G237,Overrides!$C$292:$C$531,0),2),"")&lt;&gt;"",IFERROR(INDEX(Overrides!$F$292:$L$531,MATCH($A237&amp;$G237,Overrides!$C$292:$C$531,0),2),""),ROUND(Q237*Setup!C$74*VLOOKUP($F237,Setup!$A$52:$C$55,3,FALSE()),0))</f>
        <v>0</v>
      </c>
      <c r="Z237" s="241">
        <f>IF(IFERROR(INDEX(Overrides!$F$292:$L$531,MATCH($A237&amp;$G237,Overrides!$C$292:$C$531,0),3),"")&lt;&gt;"",IFERROR(INDEX(Overrides!$F$292:$L$531,MATCH($A237&amp;$G237,Overrides!$C$292:$C$531,0),3),""),ROUND(R237*Setup!D$74*VLOOKUP($F237,Setup!$A$52:$C$55,3,FALSE()),0))</f>
        <v>0</v>
      </c>
      <c r="AA237" s="241">
        <f>IF(IFERROR(INDEX(Overrides!$F$292:$L$531,MATCH($A237&amp;$G237,Overrides!$C$292:$C$531,0),4),"")&lt;&gt;"",IFERROR(INDEX(Overrides!$F$292:$L$531,MATCH($A237&amp;$G237,Overrides!$C$292:$C$531,0),4),""),ROUND(S237*Setup!E$74*VLOOKUP($F237,Setup!$A$52:$C$55,3,FALSE()),0))</f>
        <v>0</v>
      </c>
      <c r="AB237" s="241">
        <f>IF(IFERROR(INDEX(Overrides!$F$292:$L$531,MATCH($A237&amp;$G237,Overrides!$C$292:$C$531,0),5),"")&lt;&gt;"",IFERROR(INDEX(Overrides!$F$292:$L$531,MATCH($A237&amp;$G237,Overrides!$C$292:$C$531,0),5),""),ROUND(T237*Setup!F$74*VLOOKUP($F237,Setup!$A$52:$C$55,3,FALSE()),0))</f>
        <v>0</v>
      </c>
      <c r="AC237" s="241">
        <f>IF(IFERROR(INDEX(Overrides!$F$292:$L$531,MATCH($A237&amp;$G237,Overrides!$C$292:$C$531,0),6),"")&lt;&gt;"",IFERROR(INDEX(Overrides!$F$292:$L$531,MATCH($A237&amp;$G237,Overrides!$C$292:$C$531,0),6),""),ROUND(U237*Setup!G$74*VLOOKUP($F237,Setup!$A$52:$C$55,3,FALSE()),0))</f>
        <v>0</v>
      </c>
      <c r="AD237" s="241">
        <f>IF(IFERROR(INDEX(Overrides!$F$292:$L$531,MATCH($A237&amp;$G237,Overrides!$C$292:$C$531,0),7),"")&lt;&gt;"",IFERROR(INDEX(Overrides!$F$292:$L$531,MATCH($A237&amp;$G237,Overrides!$C$292:$C$531,0),7),""),ROUND(V237*Setup!H$74*VLOOKUP($F237,Setup!$A$52:$C$55,3,FALSE()),0))</f>
        <v>0</v>
      </c>
      <c r="AE237" s="167">
        <f t="shared" si="247"/>
        <v>0</v>
      </c>
      <c r="AF237" s="167">
        <f t="shared" si="248"/>
        <v>17</v>
      </c>
      <c r="AG237" s="167">
        <f t="shared" si="249"/>
        <v>119</v>
      </c>
      <c r="AH237" s="167">
        <f t="shared" si="250"/>
        <v>34</v>
      </c>
      <c r="AI237" s="167">
        <f t="shared" si="251"/>
        <v>298</v>
      </c>
      <c r="AJ237" s="167">
        <f t="shared" si="252"/>
        <v>724</v>
      </c>
      <c r="AK237" s="167">
        <f t="shared" si="253"/>
        <v>350</v>
      </c>
      <c r="AL237" s="167">
        <f t="shared" si="254"/>
        <v>614</v>
      </c>
      <c r="AM237" s="167">
        <f t="shared" si="255"/>
        <v>1542</v>
      </c>
      <c r="AN237" s="167">
        <f t="shared" si="294"/>
        <v>0</v>
      </c>
      <c r="AO237" s="167">
        <f t="shared" si="295"/>
        <v>0</v>
      </c>
      <c r="AP237" s="167">
        <f t="shared" si="296"/>
        <v>0</v>
      </c>
      <c r="AQ237" s="167">
        <f t="shared" si="297"/>
        <v>0</v>
      </c>
      <c r="AR237" s="167">
        <f t="shared" si="298"/>
        <v>0</v>
      </c>
      <c r="AS237" s="167">
        <f t="shared" si="299"/>
        <v>0</v>
      </c>
      <c r="AT237" s="167">
        <f t="shared" si="300"/>
        <v>0</v>
      </c>
      <c r="AU237" s="167">
        <f t="shared" si="256"/>
        <v>0</v>
      </c>
      <c r="AV237" s="167" t="str">
        <f>Setup!I26</f>
        <v>No</v>
      </c>
      <c r="AW237" s="167" t="str">
        <f>Setup!J26</f>
        <v>No</v>
      </c>
    </row>
    <row r="238" spans="1:49" ht="14.4" x14ac:dyDescent="0.3">
      <c r="A238" s="167">
        <f>Setup!A26</f>
        <v>24</v>
      </c>
      <c r="B238" s="167" t="str">
        <f>Setup!B26</f>
        <v>-</v>
      </c>
      <c r="C238" s="167" t="str">
        <f>Setup!C26</f>
        <v>-</v>
      </c>
      <c r="D238" s="167" t="str">
        <f>Setup!D26</f>
        <v>-</v>
      </c>
      <c r="E238" s="167" t="str">
        <f>Setup!E26</f>
        <v>-</v>
      </c>
      <c r="F238" s="167" t="str">
        <f>Setup!F26</f>
        <v>B</v>
      </c>
      <c r="G238" s="167" t="s">
        <v>119</v>
      </c>
      <c r="H238" s="167" t="str">
        <f>Setup!H26</f>
        <v>No</v>
      </c>
      <c r="I238" s="167">
        <f>IF(IFERROR(INDEX(Overrides!$F$49:$L$288,MATCH($A238&amp;$G238,Overrides!$C$49:$C$288,0),1),"")&lt;&gt;"",IFERROR(INDEX(Overrides!$F$49:$L$288,MATCH($A238&amp;$G238,Overrides!$C$49:$C$288,0),1),""),IF(IFERROR(INDEX(Overrides!$D$6:$J$45,MATCH($F238&amp;$G238,Overrides!$C$6:$C$45,0),1),"")&lt;&gt;"",IFERROR(INDEX(Overrides!$D$6:$J$45,MATCH($F238&amp;$G238,Overrides!$C$6:$C$45,0),1),""),MROUND(VLOOKUP("P1+",Setup!$A$30:$B$36,2,FALSE())*VLOOKUP($G238,Setup!$A$40:$B$48,2,FALSE())*VLOOKUP($F238,Setup!$A$52:$B$55,2,FALSE()),0.5)))</f>
        <v>0</v>
      </c>
      <c r="J238" s="167">
        <f>IF(IFERROR(INDEX(Overrides!$F$49:$L$288,MATCH($A238&amp;$G238,Overrides!$C$49:$C$288,0),2),"")&lt;&gt;"",IFERROR(INDEX(Overrides!$F$49:$L$288,MATCH($A238&amp;$G238,Overrides!$C$49:$C$288,0),2),""),IF(IFERROR(INDEX(Overrides!$D$6:$J$45,MATCH($F238&amp;$G238,Overrides!$C$6:$C$45,0),2),"")&lt;&gt;"",IFERROR(INDEX(Overrides!$D$6:$J$45,MATCH($F238&amp;$G238,Overrides!$C$6:$C$45,0),2),""),MROUND(VLOOKUP("P1",Setup!$A$30:$B$36,2,FALSE())*VLOOKUP($G238,Setup!$A$40:$B$48,2,FALSE())*VLOOKUP($F238,Setup!$A$52:$B$55,2,FALSE()),0.5)))</f>
        <v>0</v>
      </c>
      <c r="K238" s="167">
        <f>IF(IFERROR(INDEX(Overrides!$F$49:$L$288,MATCH($A238&amp;$G238,Overrides!$C$49:$C$288,0),3),"")&lt;&gt;"",IFERROR(INDEX(Overrides!$F$49:$L$288,MATCH($A238&amp;$G238,Overrides!$C$49:$C$288,0),3),""),IF(IFERROR(INDEX(Overrides!$D$6:$J$45,MATCH($F238&amp;$G238,Overrides!$C$6:$C$45,0),3),"")&lt;&gt;"",IFERROR(INDEX(Overrides!$D$6:$J$45,MATCH($F238&amp;$G238,Overrides!$C$6:$C$45,0),3),""),MROUND(VLOOKUP("P2+",Setup!$A$30:$B$36,2,FALSE())*VLOOKUP($G238,Setup!$A$40:$B$48,2,FALSE())*VLOOKUP($F238,Setup!$A$52:$B$55,2,FALSE()),0.5)))</f>
        <v>0</v>
      </c>
      <c r="L238" s="167">
        <f>IF(IFERROR(INDEX(Overrides!$F$49:$L$288,MATCH($A238&amp;$G238,Overrides!$C$49:$C$288,0),4),"")&lt;&gt;"",IFERROR(INDEX(Overrides!$F$49:$L$288,MATCH($A238&amp;$G238,Overrides!$C$49:$C$288,0),4),""),IF(IFERROR(INDEX(Overrides!$D$6:$J$45,MATCH($F238&amp;$G238,Overrides!$C$6:$C$45,0),4),"")&lt;&gt;"",IFERROR(INDEX(Overrides!$D$6:$J$45,MATCH($F238&amp;$G238,Overrides!$C$6:$C$45,0),4),""),MROUND(VLOOKUP("P2",Setup!$A$30:$B$36,2,FALSE())*VLOOKUP($G238,Setup!$A$40:$B$48,2,FALSE())*VLOOKUP($F238,Setup!$A$52:$B$55,2,FALSE()),0.5)))</f>
        <v>0</v>
      </c>
      <c r="M238" s="167">
        <f>IF(IFERROR(INDEX(Overrides!$F$49:$L$288,MATCH($A238&amp;$G238,Overrides!$C$49:$C$288,0),5),"")&lt;&gt;"",IFERROR(INDEX(Overrides!$F$49:$L$288,MATCH($A238&amp;$G238,Overrides!$C$49:$C$288,0),5),""),IF(IFERROR(INDEX(Overrides!$D$6:$J$45,MATCH($F238&amp;$G238,Overrides!$C$6:$C$45,0),5),"")&lt;&gt;"",IFERROR(INDEX(Overrides!$D$6:$J$45,MATCH($F238&amp;$G238,Overrides!$C$6:$C$45,0),5),""),MROUND(VLOOKUP("P3",Setup!$A$30:$B$36,2,FALSE())*VLOOKUP($G238,Setup!$A$40:$B$48,2,FALSE())*VLOOKUP($F238,Setup!$A$52:$B$55,2,FALSE()),0.5)))</f>
        <v>0</v>
      </c>
      <c r="N238" s="167">
        <f>IF(IFERROR(INDEX(Overrides!$F$49:$L$288,MATCH($A238&amp;$G238,Overrides!$C$49:$C$288,0),6),"")&lt;&gt;"",IFERROR(INDEX(Overrides!$F$49:$L$288,MATCH($A238&amp;$G238,Overrides!$C$49:$C$288,0),6),""),IF(IFERROR(INDEX(Overrides!$D$6:$J$45,MATCH($F238&amp;$G238,Overrides!$C$6:$C$45,0),6),"")&lt;&gt;"",IFERROR(INDEX(Overrides!$D$6:$J$45,MATCH($F238&amp;$G238,Overrides!$C$6:$C$45,0),6),""),MROUND(VLOOKUP("P4",Setup!$A$30:$B$36,2,FALSE())*VLOOKUP($G238,Setup!$A$40:$B$48,2,FALSE())*VLOOKUP($F238,Setup!$A$52:$B$55,2,FALSE()),0.5)))</f>
        <v>0</v>
      </c>
      <c r="O238" s="167">
        <f>IF(IFERROR(INDEX(Overrides!$F$49:$L$288,MATCH($A238&amp;$G238,Overrides!$C$49:$C$288,0),7),"")&lt;&gt;"",IFERROR(INDEX(Overrides!$F$49:$L$288,MATCH($A238&amp;$G238,Overrides!$C$49:$C$288,0),7),""),IF(IFERROR(INDEX(Overrides!$D$6:$J$45,MATCH($F238&amp;$G238,Overrides!$C$6:$C$45,0),7),"")&lt;&gt;"",IFERROR(INDEX(Overrides!$D$6:$J$45,MATCH($F238&amp;$G238,Overrides!$C$6:$C$45,0),7),""),MROUND(VLOOKUP("P5",Setup!$A$30:$B$36,2,FALSE())*VLOOKUP($G238,Setup!$A$40:$B$48,2,FALSE())*VLOOKUP($F238,Setup!$A$52:$B$55,2,FALSE()),0.5)))</f>
        <v>0</v>
      </c>
      <c r="P238" s="167">
        <f>SUMIFS(Inventory!$F$2:$F$38,Inventory!$I$2:$I$38,"P1+",Inventory!$E$2:$E$38,"&lt;&gt;West")+IF(UPPER($H238)="YES",SUMIFS(Inventory!$F$2:$F$38,Inventory!$I$2:$I$38,"P1+",Inventory!$E$2:$E$38,"West"),0)</f>
        <v>17</v>
      </c>
      <c r="Q238" s="167">
        <f>SUMIFS(Inventory!$F$2:$F$38,Inventory!$I$2:$I$38,"P1",Inventory!$E$2:$E$38,"&lt;&gt;West")+IF(UPPER($H238)="YES",SUMIFS(Inventory!$F$2:$F$38,Inventory!$I$2:$I$38,"P1",Inventory!$E$2:$E$38,"West"),0)</f>
        <v>119</v>
      </c>
      <c r="R238" s="167">
        <f>SUMIFS(Inventory!$F$2:$F$38,Inventory!$I$2:$I$38,"P2+",Inventory!$E$2:$E$38,"&lt;&gt;West")+IF(UPPER($H238)="YES",SUMIFS(Inventory!$F$2:$F$38,Inventory!$I$2:$I$38,"P2+",Inventory!$E$2:$E$38,"West"),0)</f>
        <v>34</v>
      </c>
      <c r="S238" s="167">
        <f>SUMIFS(Inventory!$F$2:$F$38,Inventory!$I$2:$I$38,"P2",Inventory!$E$2:$E$38,"&lt;&gt;West")+IF(UPPER($H238)="YES",SUMIFS(Inventory!$F$2:$F$38,Inventory!$I$2:$I$38,"P2",Inventory!$E$2:$E$38,"West"),0)</f>
        <v>298</v>
      </c>
      <c r="T238" s="167">
        <f>SUMIFS(Inventory!$F$2:$F$38,Inventory!$I$2:$I$38,"P3",Inventory!$E$2:$E$38,"&lt;&gt;West")+IF(UPPER($H238)="YES",SUMIFS(Inventory!$F$2:$F$38,Inventory!$I$2:$I$38,"P3",Inventory!$E$2:$E$38,"West"),0)</f>
        <v>724</v>
      </c>
      <c r="U238" s="167">
        <f>SUMIFS(Inventory!$F$2:$F$38,Inventory!$I$2:$I$38,"P4",Inventory!$E$2:$E$38,"&lt;&gt;West")+IF(UPPER($H238)="YES",SUMIFS(Inventory!$F$2:$F$38,Inventory!$I$2:$I$38,"P4",Inventory!$E$2:$E$38,"West"),0)</f>
        <v>350</v>
      </c>
      <c r="V238" s="167">
        <f>SUMIFS(Inventory!$F$2:$F$38,Inventory!$I$2:$I$38,"P5",Inventory!$E$2:$E$38,"&lt;&gt;West")+IF(UPPER($H238)="YES",SUMIFS(Inventory!$F$2:$F$38,Inventory!$I$2:$I$38,"P5",Inventory!$E$2:$E$38,"West"),0)</f>
        <v>614</v>
      </c>
      <c r="W238" s="167">
        <f t="shared" si="293"/>
        <v>2156</v>
      </c>
      <c r="X238" s="241">
        <f>IF(IFERROR(INDEX(Overrides!$F$292:$L$531,MATCH($A238&amp;$G238,Overrides!$C$292:$C$531,0),1),"")&lt;&gt;"",IFERROR(INDEX(Overrides!$F$292:$L$531,MATCH($A238&amp;$G238,Overrides!$C$292:$C$531,0),1),""),ROUND(P238*Setup!B$75*VLOOKUP($F238,Setup!$A$52:$C$55,3,FALSE()),0))</f>
        <v>0</v>
      </c>
      <c r="Y238" s="241">
        <f>IF(IFERROR(INDEX(Overrides!$F$292:$L$531,MATCH($A238&amp;$G238,Overrides!$C$292:$C$531,0),2),"")&lt;&gt;"",IFERROR(INDEX(Overrides!$F$292:$L$531,MATCH($A238&amp;$G238,Overrides!$C$292:$C$531,0),2),""),ROUND(Q238*Setup!C$75*VLOOKUP($F238,Setup!$A$52:$C$55,3,FALSE()),0))</f>
        <v>0</v>
      </c>
      <c r="Z238" s="241">
        <f>IF(IFERROR(INDEX(Overrides!$F$292:$L$531,MATCH($A238&amp;$G238,Overrides!$C$292:$C$531,0),3),"")&lt;&gt;"",IFERROR(INDEX(Overrides!$F$292:$L$531,MATCH($A238&amp;$G238,Overrides!$C$292:$C$531,0),3),""),ROUND(R238*Setup!D$75*VLOOKUP($F238,Setup!$A$52:$C$55,3,FALSE()),0))</f>
        <v>0</v>
      </c>
      <c r="AA238" s="241">
        <f>IF(IFERROR(INDEX(Overrides!$F$292:$L$531,MATCH($A238&amp;$G238,Overrides!$C$292:$C$531,0),4),"")&lt;&gt;"",IFERROR(INDEX(Overrides!$F$292:$L$531,MATCH($A238&amp;$G238,Overrides!$C$292:$C$531,0),4),""),ROUND(S238*Setup!E$75*VLOOKUP($F238,Setup!$A$52:$C$55,3,FALSE()),0))</f>
        <v>0</v>
      </c>
      <c r="AB238" s="241">
        <f>IF(IFERROR(INDEX(Overrides!$F$292:$L$531,MATCH($A238&amp;$G238,Overrides!$C$292:$C$531,0),5),"")&lt;&gt;"",IFERROR(INDEX(Overrides!$F$292:$L$531,MATCH($A238&amp;$G238,Overrides!$C$292:$C$531,0),5),""),ROUND(T238*Setup!F$75*VLOOKUP($F238,Setup!$A$52:$C$55,3,FALSE()),0))</f>
        <v>0</v>
      </c>
      <c r="AC238" s="241">
        <f>IF(IFERROR(INDEX(Overrides!$F$292:$L$531,MATCH($A238&amp;$G238,Overrides!$C$292:$C$531,0),6),"")&lt;&gt;"",IFERROR(INDEX(Overrides!$F$292:$L$531,MATCH($A238&amp;$G238,Overrides!$C$292:$C$531,0),6),""),ROUND(U238*Setup!G$75*VLOOKUP($F238,Setup!$A$52:$C$55,3,FALSE()),0))</f>
        <v>0</v>
      </c>
      <c r="AD238" s="241">
        <f>IF(IFERROR(INDEX(Overrides!$F$292:$L$531,MATCH($A238&amp;$G238,Overrides!$C$292:$C$531,0),7),"")&lt;&gt;"",IFERROR(INDEX(Overrides!$F$292:$L$531,MATCH($A238&amp;$G238,Overrides!$C$292:$C$531,0),7),""),ROUND(V238*Setup!H$75*VLOOKUP($F238,Setup!$A$52:$C$55,3,FALSE()),0))</f>
        <v>0</v>
      </c>
      <c r="AE238" s="167">
        <f t="shared" si="247"/>
        <v>0</v>
      </c>
      <c r="AF238" s="167">
        <f t="shared" si="248"/>
        <v>17</v>
      </c>
      <c r="AG238" s="167">
        <f t="shared" si="249"/>
        <v>119</v>
      </c>
      <c r="AH238" s="167">
        <f t="shared" si="250"/>
        <v>34</v>
      </c>
      <c r="AI238" s="167">
        <f t="shared" si="251"/>
        <v>298</v>
      </c>
      <c r="AJ238" s="167">
        <f t="shared" si="252"/>
        <v>724</v>
      </c>
      <c r="AK238" s="167">
        <f t="shared" si="253"/>
        <v>350</v>
      </c>
      <c r="AL238" s="167">
        <f t="shared" si="254"/>
        <v>614</v>
      </c>
      <c r="AM238" s="167">
        <f t="shared" si="255"/>
        <v>1542</v>
      </c>
      <c r="AN238" s="167">
        <f t="shared" si="294"/>
        <v>0</v>
      </c>
      <c r="AO238" s="167">
        <f t="shared" si="295"/>
        <v>0</v>
      </c>
      <c r="AP238" s="167">
        <f t="shared" si="296"/>
        <v>0</v>
      </c>
      <c r="AQ238" s="167">
        <f t="shared" si="297"/>
        <v>0</v>
      </c>
      <c r="AR238" s="167">
        <f t="shared" si="298"/>
        <v>0</v>
      </c>
      <c r="AS238" s="167">
        <f t="shared" si="299"/>
        <v>0</v>
      </c>
      <c r="AT238" s="167">
        <f t="shared" si="300"/>
        <v>0</v>
      </c>
      <c r="AU238" s="167">
        <f t="shared" si="256"/>
        <v>0</v>
      </c>
      <c r="AV238" s="167" t="str">
        <f>Setup!I26</f>
        <v>No</v>
      </c>
      <c r="AW238" s="167" t="str">
        <f>Setup!J26</f>
        <v>No</v>
      </c>
    </row>
    <row r="239" spans="1:49" ht="14.4" x14ac:dyDescent="0.3">
      <c r="A239" s="167">
        <f>Setup!A26</f>
        <v>24</v>
      </c>
      <c r="B239" s="167" t="str">
        <f>Setup!B26</f>
        <v>-</v>
      </c>
      <c r="C239" s="167" t="str">
        <f>Setup!C26</f>
        <v>-</v>
      </c>
      <c r="D239" s="167" t="str">
        <f>Setup!D26</f>
        <v>-</v>
      </c>
      <c r="E239" s="167" t="str">
        <f>Setup!E26</f>
        <v>-</v>
      </c>
      <c r="F239" s="167" t="str">
        <f>Setup!F26</f>
        <v>B</v>
      </c>
      <c r="G239" s="167" t="s">
        <v>121</v>
      </c>
      <c r="H239" s="167" t="str">
        <f>Setup!H26</f>
        <v>No</v>
      </c>
      <c r="I239" s="167">
        <f>IF(IFERROR(INDEX(Overrides!$F$49:$L$288,MATCH($A239&amp;$G239,Overrides!$C$49:$C$288,0),1),"")&lt;&gt;"",IFERROR(INDEX(Overrides!$F$49:$L$288,MATCH($A239&amp;$G239,Overrides!$C$49:$C$288,0),1),""),IF(IFERROR(INDEX(Overrides!$D$6:$J$45,MATCH($F239&amp;$G239,Overrides!$C$6:$C$45,0),1),"")&lt;&gt;"",IFERROR(INDEX(Overrides!$D$6:$J$45,MATCH($F239&amp;$G239,Overrides!$C$6:$C$45,0),1),""),MROUND(VLOOKUP("P1+",Setup!$A$30:$B$36,2,FALSE())*VLOOKUP($G239,Setup!$A$40:$B$48,2,FALSE())*VLOOKUP($F239,Setup!$A$52:$B$55,2,FALSE()),0.5)))</f>
        <v>0</v>
      </c>
      <c r="J239" s="167">
        <f>IF(IFERROR(INDEX(Overrides!$F$49:$L$288,MATCH($A239&amp;$G239,Overrides!$C$49:$C$288,0),2),"")&lt;&gt;"",IFERROR(INDEX(Overrides!$F$49:$L$288,MATCH($A239&amp;$G239,Overrides!$C$49:$C$288,0),2),""),IF(IFERROR(INDEX(Overrides!$D$6:$J$45,MATCH($F239&amp;$G239,Overrides!$C$6:$C$45,0),2),"")&lt;&gt;"",IFERROR(INDEX(Overrides!$D$6:$J$45,MATCH($F239&amp;$G239,Overrides!$C$6:$C$45,0),2),""),MROUND(VLOOKUP("P1",Setup!$A$30:$B$36,2,FALSE())*VLOOKUP($G239,Setup!$A$40:$B$48,2,FALSE())*VLOOKUP($F239,Setup!$A$52:$B$55,2,FALSE()),0.5)))</f>
        <v>0</v>
      </c>
      <c r="K239" s="167">
        <f>IF(IFERROR(INDEX(Overrides!$F$49:$L$288,MATCH($A239&amp;$G239,Overrides!$C$49:$C$288,0),3),"")&lt;&gt;"",IFERROR(INDEX(Overrides!$F$49:$L$288,MATCH($A239&amp;$G239,Overrides!$C$49:$C$288,0),3),""),IF(IFERROR(INDEX(Overrides!$D$6:$J$45,MATCH($F239&amp;$G239,Overrides!$C$6:$C$45,0),3),"")&lt;&gt;"",IFERROR(INDEX(Overrides!$D$6:$J$45,MATCH($F239&amp;$G239,Overrides!$C$6:$C$45,0),3),""),MROUND(VLOOKUP("P2+",Setup!$A$30:$B$36,2,FALSE())*VLOOKUP($G239,Setup!$A$40:$B$48,2,FALSE())*VLOOKUP($F239,Setup!$A$52:$B$55,2,FALSE()),0.5)))</f>
        <v>0</v>
      </c>
      <c r="L239" s="167">
        <f>IF(IFERROR(INDEX(Overrides!$F$49:$L$288,MATCH($A239&amp;$G239,Overrides!$C$49:$C$288,0),4),"")&lt;&gt;"",IFERROR(INDEX(Overrides!$F$49:$L$288,MATCH($A239&amp;$G239,Overrides!$C$49:$C$288,0),4),""),IF(IFERROR(INDEX(Overrides!$D$6:$J$45,MATCH($F239&amp;$G239,Overrides!$C$6:$C$45,0),4),"")&lt;&gt;"",IFERROR(INDEX(Overrides!$D$6:$J$45,MATCH($F239&amp;$G239,Overrides!$C$6:$C$45,0),4),""),MROUND(VLOOKUP("P2",Setup!$A$30:$B$36,2,FALSE())*VLOOKUP($G239,Setup!$A$40:$B$48,2,FALSE())*VLOOKUP($F239,Setup!$A$52:$B$55,2,FALSE()),0.5)))</f>
        <v>0</v>
      </c>
      <c r="M239" s="167">
        <f>IF(IFERROR(INDEX(Overrides!$F$49:$L$288,MATCH($A239&amp;$G239,Overrides!$C$49:$C$288,0),5),"")&lt;&gt;"",IFERROR(INDEX(Overrides!$F$49:$L$288,MATCH($A239&amp;$G239,Overrides!$C$49:$C$288,0),5),""),IF(IFERROR(INDEX(Overrides!$D$6:$J$45,MATCH($F239&amp;$G239,Overrides!$C$6:$C$45,0),5),"")&lt;&gt;"",IFERROR(INDEX(Overrides!$D$6:$J$45,MATCH($F239&amp;$G239,Overrides!$C$6:$C$45,0),5),""),MROUND(VLOOKUP("P3",Setup!$A$30:$B$36,2,FALSE())*VLOOKUP($G239,Setup!$A$40:$B$48,2,FALSE())*VLOOKUP($F239,Setup!$A$52:$B$55,2,FALSE()),0.5)))</f>
        <v>0</v>
      </c>
      <c r="N239" s="167">
        <f>IF(IFERROR(INDEX(Overrides!$F$49:$L$288,MATCH($A239&amp;$G239,Overrides!$C$49:$C$288,0),6),"")&lt;&gt;"",IFERROR(INDEX(Overrides!$F$49:$L$288,MATCH($A239&amp;$G239,Overrides!$C$49:$C$288,0),6),""),IF(IFERROR(INDEX(Overrides!$D$6:$J$45,MATCH($F239&amp;$G239,Overrides!$C$6:$C$45,0),6),"")&lt;&gt;"",IFERROR(INDEX(Overrides!$D$6:$J$45,MATCH($F239&amp;$G239,Overrides!$C$6:$C$45,0),6),""),MROUND(VLOOKUP("P4",Setup!$A$30:$B$36,2,FALSE())*VLOOKUP($G239,Setup!$A$40:$B$48,2,FALSE())*VLOOKUP($F239,Setup!$A$52:$B$55,2,FALSE()),0.5)))</f>
        <v>0</v>
      </c>
      <c r="O239" s="167">
        <f>IF(IFERROR(INDEX(Overrides!$F$49:$L$288,MATCH($A239&amp;$G239,Overrides!$C$49:$C$288,0),7),"")&lt;&gt;"",IFERROR(INDEX(Overrides!$F$49:$L$288,MATCH($A239&amp;$G239,Overrides!$C$49:$C$288,0),7),""),IF(IFERROR(INDEX(Overrides!$D$6:$J$45,MATCH($F239&amp;$G239,Overrides!$C$6:$C$45,0),7),"")&lt;&gt;"",IFERROR(INDEX(Overrides!$D$6:$J$45,MATCH($F239&amp;$G239,Overrides!$C$6:$C$45,0),7),""),MROUND(VLOOKUP("P5",Setup!$A$30:$B$36,2,FALSE())*VLOOKUP($G239,Setup!$A$40:$B$48,2,FALSE())*VLOOKUP($F239,Setup!$A$52:$B$55,2,FALSE()),0.5)))</f>
        <v>0</v>
      </c>
      <c r="P239" s="167">
        <f>SUMIFS(Inventory!$F$2:$F$38,Inventory!$I$2:$I$38,"P1+",Inventory!$E$2:$E$38,"&lt;&gt;West")+IF(UPPER($H239)="YES",SUMIFS(Inventory!$F$2:$F$38,Inventory!$I$2:$I$38,"P1+",Inventory!$E$2:$E$38,"West"),0)</f>
        <v>17</v>
      </c>
      <c r="Q239" s="167">
        <f>SUMIFS(Inventory!$F$2:$F$38,Inventory!$I$2:$I$38,"P1",Inventory!$E$2:$E$38,"&lt;&gt;West")+IF(UPPER($H239)="YES",SUMIFS(Inventory!$F$2:$F$38,Inventory!$I$2:$I$38,"P1",Inventory!$E$2:$E$38,"West"),0)</f>
        <v>119</v>
      </c>
      <c r="R239" s="167">
        <f>SUMIFS(Inventory!$F$2:$F$38,Inventory!$I$2:$I$38,"P2+",Inventory!$E$2:$E$38,"&lt;&gt;West")+IF(UPPER($H239)="YES",SUMIFS(Inventory!$F$2:$F$38,Inventory!$I$2:$I$38,"P2+",Inventory!$E$2:$E$38,"West"),0)</f>
        <v>34</v>
      </c>
      <c r="S239" s="167">
        <f>SUMIFS(Inventory!$F$2:$F$38,Inventory!$I$2:$I$38,"P2",Inventory!$E$2:$E$38,"&lt;&gt;West")+IF(UPPER($H239)="YES",SUMIFS(Inventory!$F$2:$F$38,Inventory!$I$2:$I$38,"P2",Inventory!$E$2:$E$38,"West"),0)</f>
        <v>298</v>
      </c>
      <c r="T239" s="167">
        <f>SUMIFS(Inventory!$F$2:$F$38,Inventory!$I$2:$I$38,"P3",Inventory!$E$2:$E$38,"&lt;&gt;West")+IF(UPPER($H239)="YES",SUMIFS(Inventory!$F$2:$F$38,Inventory!$I$2:$I$38,"P3",Inventory!$E$2:$E$38,"West"),0)</f>
        <v>724</v>
      </c>
      <c r="U239" s="167">
        <f>SUMIFS(Inventory!$F$2:$F$38,Inventory!$I$2:$I$38,"P4",Inventory!$E$2:$E$38,"&lt;&gt;West")+IF(UPPER($H239)="YES",SUMIFS(Inventory!$F$2:$F$38,Inventory!$I$2:$I$38,"P4",Inventory!$E$2:$E$38,"West"),0)</f>
        <v>350</v>
      </c>
      <c r="V239" s="167">
        <f>SUMIFS(Inventory!$F$2:$F$38,Inventory!$I$2:$I$38,"P5",Inventory!$E$2:$E$38,"&lt;&gt;West")+IF(UPPER($H239)="YES",SUMIFS(Inventory!$F$2:$F$38,Inventory!$I$2:$I$38,"P5",Inventory!$E$2:$E$38,"West"),0)</f>
        <v>614</v>
      </c>
      <c r="W239" s="167">
        <f t="shared" si="293"/>
        <v>2156</v>
      </c>
      <c r="X239" s="241">
        <f>IF(IFERROR(INDEX(Overrides!$F$292:$L$531,MATCH($A239&amp;$G239,Overrides!$C$292:$C$531,0),1),"")&lt;&gt;"",IFERROR(INDEX(Overrides!$F$292:$L$531,MATCH($A239&amp;$G239,Overrides!$C$292:$C$531,0),1),""),ROUND(P239*Setup!B$76*VLOOKUP($F239,Setup!$A$52:$C$55,3,FALSE()),0))</f>
        <v>0</v>
      </c>
      <c r="Y239" s="241">
        <f>IF(IFERROR(INDEX(Overrides!$F$292:$L$531,MATCH($A239&amp;$G239,Overrides!$C$292:$C$531,0),2),"")&lt;&gt;"",IFERROR(INDEX(Overrides!$F$292:$L$531,MATCH($A239&amp;$G239,Overrides!$C$292:$C$531,0),2),""),ROUND(Q239*Setup!C$76*VLOOKUP($F239,Setup!$A$52:$C$55,3,FALSE()),0))</f>
        <v>0</v>
      </c>
      <c r="Z239" s="241">
        <f>IF(IFERROR(INDEX(Overrides!$F$292:$L$531,MATCH($A239&amp;$G239,Overrides!$C$292:$C$531,0),3),"")&lt;&gt;"",IFERROR(INDEX(Overrides!$F$292:$L$531,MATCH($A239&amp;$G239,Overrides!$C$292:$C$531,0),3),""),ROUND(R239*Setup!D$76*VLOOKUP($F239,Setup!$A$52:$C$55,3,FALSE()),0))</f>
        <v>0</v>
      </c>
      <c r="AA239" s="241">
        <f>IF(IFERROR(INDEX(Overrides!$F$292:$L$531,MATCH($A239&amp;$G239,Overrides!$C$292:$C$531,0),4),"")&lt;&gt;"",IFERROR(INDEX(Overrides!$F$292:$L$531,MATCH($A239&amp;$G239,Overrides!$C$292:$C$531,0),4),""),ROUND(S239*Setup!E$76*VLOOKUP($F239,Setup!$A$52:$C$55,3,FALSE()),0))</f>
        <v>0</v>
      </c>
      <c r="AB239" s="241">
        <f>IF(IFERROR(INDEX(Overrides!$F$292:$L$531,MATCH($A239&amp;$G239,Overrides!$C$292:$C$531,0),5),"")&lt;&gt;"",IFERROR(INDEX(Overrides!$F$292:$L$531,MATCH($A239&amp;$G239,Overrides!$C$292:$C$531,0),5),""),ROUND(T239*Setup!F$76*VLOOKUP($F239,Setup!$A$52:$C$55,3,FALSE()),0))</f>
        <v>0</v>
      </c>
      <c r="AC239" s="241">
        <f>IF(IFERROR(INDEX(Overrides!$F$292:$L$531,MATCH($A239&amp;$G239,Overrides!$C$292:$C$531,0),6),"")&lt;&gt;"",IFERROR(INDEX(Overrides!$F$292:$L$531,MATCH($A239&amp;$G239,Overrides!$C$292:$C$531,0),6),""),ROUND(U239*Setup!G$76*VLOOKUP($F239,Setup!$A$52:$C$55,3,FALSE()),0))</f>
        <v>0</v>
      </c>
      <c r="AD239" s="241">
        <f>IF(IFERROR(INDEX(Overrides!$F$292:$L$531,MATCH($A239&amp;$G239,Overrides!$C$292:$C$531,0),7),"")&lt;&gt;"",IFERROR(INDEX(Overrides!$F$292:$L$531,MATCH($A239&amp;$G239,Overrides!$C$292:$C$531,0),7),""),ROUND(V239*Setup!H$76*VLOOKUP($F239,Setup!$A$52:$C$55,3,FALSE()),0))</f>
        <v>0</v>
      </c>
      <c r="AE239" s="167">
        <f t="shared" si="247"/>
        <v>0</v>
      </c>
      <c r="AF239" s="167">
        <f t="shared" si="248"/>
        <v>17</v>
      </c>
      <c r="AG239" s="167">
        <f t="shared" si="249"/>
        <v>119</v>
      </c>
      <c r="AH239" s="167">
        <f t="shared" si="250"/>
        <v>34</v>
      </c>
      <c r="AI239" s="167">
        <f t="shared" si="251"/>
        <v>298</v>
      </c>
      <c r="AJ239" s="167">
        <f t="shared" si="252"/>
        <v>724</v>
      </c>
      <c r="AK239" s="167">
        <f t="shared" si="253"/>
        <v>350</v>
      </c>
      <c r="AL239" s="167">
        <f t="shared" si="254"/>
        <v>614</v>
      </c>
      <c r="AM239" s="167">
        <f t="shared" si="255"/>
        <v>1542</v>
      </c>
      <c r="AN239" s="167">
        <f t="shared" si="294"/>
        <v>0</v>
      </c>
      <c r="AO239" s="167">
        <f t="shared" si="295"/>
        <v>0</v>
      </c>
      <c r="AP239" s="167">
        <f t="shared" si="296"/>
        <v>0</v>
      </c>
      <c r="AQ239" s="167">
        <f t="shared" si="297"/>
        <v>0</v>
      </c>
      <c r="AR239" s="167">
        <f t="shared" si="298"/>
        <v>0</v>
      </c>
      <c r="AS239" s="167">
        <f t="shared" si="299"/>
        <v>0</v>
      </c>
      <c r="AT239" s="167">
        <f t="shared" si="300"/>
        <v>0</v>
      </c>
      <c r="AU239" s="167">
        <f t="shared" si="256"/>
        <v>0</v>
      </c>
      <c r="AV239" s="167" t="str">
        <f>Setup!I26</f>
        <v>No</v>
      </c>
      <c r="AW239" s="167" t="str">
        <f>Setup!J26</f>
        <v>No</v>
      </c>
    </row>
    <row r="240" spans="1:49" ht="14.4" x14ac:dyDescent="0.3">
      <c r="A240" s="167">
        <f>Setup!A26</f>
        <v>24</v>
      </c>
      <c r="B240" s="167" t="str">
        <f>Setup!B26</f>
        <v>-</v>
      </c>
      <c r="C240" s="167" t="str">
        <f>Setup!C26</f>
        <v>-</v>
      </c>
      <c r="D240" s="167" t="str">
        <f>Setup!D26</f>
        <v>-</v>
      </c>
      <c r="E240" s="167" t="str">
        <f>Setup!E26</f>
        <v>-</v>
      </c>
      <c r="F240" s="167" t="str">
        <f>Setup!F26</f>
        <v>B</v>
      </c>
      <c r="G240" s="167" t="s">
        <v>123</v>
      </c>
      <c r="H240" s="167" t="str">
        <f>Setup!H26</f>
        <v>No</v>
      </c>
      <c r="I240" s="167">
        <f>IF(IFERROR(INDEX(Overrides!$F$49:$L$288,MATCH($A240&amp;$G240,Overrides!$C$49:$C$288,0),1),"")&lt;&gt;"",IFERROR(INDEX(Overrides!$F$49:$L$288,MATCH($A240&amp;$G240,Overrides!$C$49:$C$288,0),1),""),IF(IFERROR(INDEX(Overrides!$D$6:$J$45,MATCH($F240&amp;$G240,Overrides!$C$6:$C$45,0),1),"")&lt;&gt;"",IFERROR(INDEX(Overrides!$D$6:$J$45,MATCH($F240&amp;$G240,Overrides!$C$6:$C$45,0),1),""),MROUND(VLOOKUP("P1+",Setup!$A$30:$B$36,2,FALSE())*VLOOKUP($G240,Setup!$A$40:$B$48,2,FALSE())*VLOOKUP($F240,Setup!$A$52:$B$55,2,FALSE()),0.5)))</f>
        <v>0</v>
      </c>
      <c r="J240" s="167">
        <f>IF(IFERROR(INDEX(Overrides!$F$49:$L$288,MATCH($A240&amp;$G240,Overrides!$C$49:$C$288,0),2),"")&lt;&gt;"",IFERROR(INDEX(Overrides!$F$49:$L$288,MATCH($A240&amp;$G240,Overrides!$C$49:$C$288,0),2),""),IF(IFERROR(INDEX(Overrides!$D$6:$J$45,MATCH($F240&amp;$G240,Overrides!$C$6:$C$45,0),2),"")&lt;&gt;"",IFERROR(INDEX(Overrides!$D$6:$J$45,MATCH($F240&amp;$G240,Overrides!$C$6:$C$45,0),2),""),MROUND(VLOOKUP("P1",Setup!$A$30:$B$36,2,FALSE())*VLOOKUP($G240,Setup!$A$40:$B$48,2,FALSE())*VLOOKUP($F240,Setup!$A$52:$B$55,2,FALSE()),0.5)))</f>
        <v>0</v>
      </c>
      <c r="K240" s="167">
        <f>IF(IFERROR(INDEX(Overrides!$F$49:$L$288,MATCH($A240&amp;$G240,Overrides!$C$49:$C$288,0),3),"")&lt;&gt;"",IFERROR(INDEX(Overrides!$F$49:$L$288,MATCH($A240&amp;$G240,Overrides!$C$49:$C$288,0),3),""),IF(IFERROR(INDEX(Overrides!$D$6:$J$45,MATCH($F240&amp;$G240,Overrides!$C$6:$C$45,0),3),"")&lt;&gt;"",IFERROR(INDEX(Overrides!$D$6:$J$45,MATCH($F240&amp;$G240,Overrides!$C$6:$C$45,0),3),""),MROUND(VLOOKUP("P2+",Setup!$A$30:$B$36,2,FALSE())*VLOOKUP($G240,Setup!$A$40:$B$48,2,FALSE())*VLOOKUP($F240,Setup!$A$52:$B$55,2,FALSE()),0.5)))</f>
        <v>0</v>
      </c>
      <c r="L240" s="167">
        <f>IF(IFERROR(INDEX(Overrides!$F$49:$L$288,MATCH($A240&amp;$G240,Overrides!$C$49:$C$288,0),4),"")&lt;&gt;"",IFERROR(INDEX(Overrides!$F$49:$L$288,MATCH($A240&amp;$G240,Overrides!$C$49:$C$288,0),4),""),IF(IFERROR(INDEX(Overrides!$D$6:$J$45,MATCH($F240&amp;$G240,Overrides!$C$6:$C$45,0),4),"")&lt;&gt;"",IFERROR(INDEX(Overrides!$D$6:$J$45,MATCH($F240&amp;$G240,Overrides!$C$6:$C$45,0),4),""),MROUND(VLOOKUP("P2",Setup!$A$30:$B$36,2,FALSE())*VLOOKUP($G240,Setup!$A$40:$B$48,2,FALSE())*VLOOKUP($F240,Setup!$A$52:$B$55,2,FALSE()),0.5)))</f>
        <v>0</v>
      </c>
      <c r="M240" s="167">
        <f>IF(IFERROR(INDEX(Overrides!$F$49:$L$288,MATCH($A240&amp;$G240,Overrides!$C$49:$C$288,0),5),"")&lt;&gt;"",IFERROR(INDEX(Overrides!$F$49:$L$288,MATCH($A240&amp;$G240,Overrides!$C$49:$C$288,0),5),""),IF(IFERROR(INDEX(Overrides!$D$6:$J$45,MATCH($F240&amp;$G240,Overrides!$C$6:$C$45,0),5),"")&lt;&gt;"",IFERROR(INDEX(Overrides!$D$6:$J$45,MATCH($F240&amp;$G240,Overrides!$C$6:$C$45,0),5),""),MROUND(VLOOKUP("P3",Setup!$A$30:$B$36,2,FALSE())*VLOOKUP($G240,Setup!$A$40:$B$48,2,FALSE())*VLOOKUP($F240,Setup!$A$52:$B$55,2,FALSE()),0.5)))</f>
        <v>0</v>
      </c>
      <c r="N240" s="167">
        <f>IF(IFERROR(INDEX(Overrides!$F$49:$L$288,MATCH($A240&amp;$G240,Overrides!$C$49:$C$288,0),6),"")&lt;&gt;"",IFERROR(INDEX(Overrides!$F$49:$L$288,MATCH($A240&amp;$G240,Overrides!$C$49:$C$288,0),6),""),IF(IFERROR(INDEX(Overrides!$D$6:$J$45,MATCH($F240&amp;$G240,Overrides!$C$6:$C$45,0),6),"")&lt;&gt;"",IFERROR(INDEX(Overrides!$D$6:$J$45,MATCH($F240&amp;$G240,Overrides!$C$6:$C$45,0),6),""),MROUND(VLOOKUP("P4",Setup!$A$30:$B$36,2,FALSE())*VLOOKUP($G240,Setup!$A$40:$B$48,2,FALSE())*VLOOKUP($F240,Setup!$A$52:$B$55,2,FALSE()),0.5)))</f>
        <v>0</v>
      </c>
      <c r="O240" s="167">
        <f>IF(IFERROR(INDEX(Overrides!$F$49:$L$288,MATCH($A240&amp;$G240,Overrides!$C$49:$C$288,0),7),"")&lt;&gt;"",IFERROR(INDEX(Overrides!$F$49:$L$288,MATCH($A240&amp;$G240,Overrides!$C$49:$C$288,0),7),""),IF(IFERROR(INDEX(Overrides!$D$6:$J$45,MATCH($F240&amp;$G240,Overrides!$C$6:$C$45,0),7),"")&lt;&gt;"",IFERROR(INDEX(Overrides!$D$6:$J$45,MATCH($F240&amp;$G240,Overrides!$C$6:$C$45,0),7),""),MROUND(VLOOKUP("P5",Setup!$A$30:$B$36,2,FALSE())*VLOOKUP($G240,Setup!$A$40:$B$48,2,FALSE())*VLOOKUP($F240,Setup!$A$52:$B$55,2,FALSE()),0.5)))</f>
        <v>0</v>
      </c>
      <c r="P240" s="167">
        <f>SUMIFS(Inventory!$F$2:$F$38,Inventory!$I$2:$I$38,"P1+",Inventory!$E$2:$E$38,"&lt;&gt;West")+IF(UPPER($H240)="YES",SUMIFS(Inventory!$F$2:$F$38,Inventory!$I$2:$I$38,"P1+",Inventory!$E$2:$E$38,"West"),0)</f>
        <v>17</v>
      </c>
      <c r="Q240" s="167">
        <f>SUMIFS(Inventory!$F$2:$F$38,Inventory!$I$2:$I$38,"P1",Inventory!$E$2:$E$38,"&lt;&gt;West")+IF(UPPER($H240)="YES",SUMIFS(Inventory!$F$2:$F$38,Inventory!$I$2:$I$38,"P1",Inventory!$E$2:$E$38,"West"),0)</f>
        <v>119</v>
      </c>
      <c r="R240" s="167">
        <f>SUMIFS(Inventory!$F$2:$F$38,Inventory!$I$2:$I$38,"P2+",Inventory!$E$2:$E$38,"&lt;&gt;West")+IF(UPPER($H240)="YES",SUMIFS(Inventory!$F$2:$F$38,Inventory!$I$2:$I$38,"P2+",Inventory!$E$2:$E$38,"West"),0)</f>
        <v>34</v>
      </c>
      <c r="S240" s="167">
        <f>SUMIFS(Inventory!$F$2:$F$38,Inventory!$I$2:$I$38,"P2",Inventory!$E$2:$E$38,"&lt;&gt;West")+IF(UPPER($H240)="YES",SUMIFS(Inventory!$F$2:$F$38,Inventory!$I$2:$I$38,"P2",Inventory!$E$2:$E$38,"West"),0)</f>
        <v>298</v>
      </c>
      <c r="T240" s="167">
        <f>SUMIFS(Inventory!$F$2:$F$38,Inventory!$I$2:$I$38,"P3",Inventory!$E$2:$E$38,"&lt;&gt;West")+IF(UPPER($H240)="YES",SUMIFS(Inventory!$F$2:$F$38,Inventory!$I$2:$I$38,"P3",Inventory!$E$2:$E$38,"West"),0)</f>
        <v>724</v>
      </c>
      <c r="U240" s="167">
        <f>SUMIFS(Inventory!$F$2:$F$38,Inventory!$I$2:$I$38,"P4",Inventory!$E$2:$E$38,"&lt;&gt;West")+IF(UPPER($H240)="YES",SUMIFS(Inventory!$F$2:$F$38,Inventory!$I$2:$I$38,"P4",Inventory!$E$2:$E$38,"West"),0)</f>
        <v>350</v>
      </c>
      <c r="V240" s="167">
        <f>SUMIFS(Inventory!$F$2:$F$38,Inventory!$I$2:$I$38,"P5",Inventory!$E$2:$E$38,"&lt;&gt;West")+IF(UPPER($H240)="YES",SUMIFS(Inventory!$F$2:$F$38,Inventory!$I$2:$I$38,"P5",Inventory!$E$2:$E$38,"West"),0)</f>
        <v>614</v>
      </c>
      <c r="W240" s="167">
        <f t="shared" si="293"/>
        <v>2156</v>
      </c>
      <c r="X240" s="241">
        <f>IF(IFERROR(INDEX(Overrides!$F$292:$L$531,MATCH($A240&amp;$G240,Overrides!$C$292:$C$531,0),1),"")&lt;&gt;"",IFERROR(INDEX(Overrides!$F$292:$L$531,MATCH($A240&amp;$G240,Overrides!$C$292:$C$531,0),1),""),ROUND(P240*Setup!B$77*VLOOKUP($F240,Setup!$A$52:$C$55,3,FALSE()),0))</f>
        <v>0</v>
      </c>
      <c r="Y240" s="241">
        <f>IF(IFERROR(INDEX(Overrides!$F$292:$L$531,MATCH($A240&amp;$G240,Overrides!$C$292:$C$531,0),2),"")&lt;&gt;"",IFERROR(INDEX(Overrides!$F$292:$L$531,MATCH($A240&amp;$G240,Overrides!$C$292:$C$531,0),2),""),ROUND(Q240*Setup!C$77*VLOOKUP($F240,Setup!$A$52:$C$55,3,FALSE()),0))</f>
        <v>0</v>
      </c>
      <c r="Z240" s="241">
        <f>IF(IFERROR(INDEX(Overrides!$F$292:$L$531,MATCH($A240&amp;$G240,Overrides!$C$292:$C$531,0),3),"")&lt;&gt;"",IFERROR(INDEX(Overrides!$F$292:$L$531,MATCH($A240&amp;$G240,Overrides!$C$292:$C$531,0),3),""),ROUND(R240*Setup!D$77*VLOOKUP($F240,Setup!$A$52:$C$55,3,FALSE()),0))</f>
        <v>0</v>
      </c>
      <c r="AA240" s="241">
        <f>IF(IFERROR(INDEX(Overrides!$F$292:$L$531,MATCH($A240&amp;$G240,Overrides!$C$292:$C$531,0),4),"")&lt;&gt;"",IFERROR(INDEX(Overrides!$F$292:$L$531,MATCH($A240&amp;$G240,Overrides!$C$292:$C$531,0),4),""),ROUND(S240*Setup!E$77*VLOOKUP($F240,Setup!$A$52:$C$55,3,FALSE()),0))</f>
        <v>0</v>
      </c>
      <c r="AB240" s="241">
        <f>IF(IFERROR(INDEX(Overrides!$F$292:$L$531,MATCH($A240&amp;$G240,Overrides!$C$292:$C$531,0),5),"")&lt;&gt;"",IFERROR(INDEX(Overrides!$F$292:$L$531,MATCH($A240&amp;$G240,Overrides!$C$292:$C$531,0),5),""),ROUND(T240*Setup!F$77*VLOOKUP($F240,Setup!$A$52:$C$55,3,FALSE()),0))</f>
        <v>0</v>
      </c>
      <c r="AC240" s="241">
        <f>IF(IFERROR(INDEX(Overrides!$F$292:$L$531,MATCH($A240&amp;$G240,Overrides!$C$292:$C$531,0),6),"")&lt;&gt;"",IFERROR(INDEX(Overrides!$F$292:$L$531,MATCH($A240&amp;$G240,Overrides!$C$292:$C$531,0),6),""),ROUND(U240*Setup!G$77*VLOOKUP($F240,Setup!$A$52:$C$55,3,FALSE()),0))</f>
        <v>0</v>
      </c>
      <c r="AD240" s="241">
        <f>IF(IFERROR(INDEX(Overrides!$F$292:$L$531,MATCH($A240&amp;$G240,Overrides!$C$292:$C$531,0),7),"")&lt;&gt;"",IFERROR(INDEX(Overrides!$F$292:$L$531,MATCH($A240&amp;$G240,Overrides!$C$292:$C$531,0),7),""),ROUND(V240*Setup!H$77*VLOOKUP($F240,Setup!$A$52:$C$55,3,FALSE()),0))</f>
        <v>0</v>
      </c>
      <c r="AE240" s="167">
        <f t="shared" si="247"/>
        <v>0</v>
      </c>
      <c r="AF240" s="167">
        <f t="shared" si="248"/>
        <v>17</v>
      </c>
      <c r="AG240" s="167">
        <f t="shared" si="249"/>
        <v>119</v>
      </c>
      <c r="AH240" s="167">
        <f t="shared" si="250"/>
        <v>34</v>
      </c>
      <c r="AI240" s="167">
        <f t="shared" si="251"/>
        <v>298</v>
      </c>
      <c r="AJ240" s="167">
        <f t="shared" si="252"/>
        <v>724</v>
      </c>
      <c r="AK240" s="167">
        <f t="shared" si="253"/>
        <v>350</v>
      </c>
      <c r="AL240" s="167">
        <f t="shared" si="254"/>
        <v>614</v>
      </c>
      <c r="AM240" s="167">
        <f t="shared" si="255"/>
        <v>1542</v>
      </c>
      <c r="AN240" s="167">
        <f t="shared" si="294"/>
        <v>0</v>
      </c>
      <c r="AO240" s="167">
        <f t="shared" si="295"/>
        <v>0</v>
      </c>
      <c r="AP240" s="167">
        <f t="shared" si="296"/>
        <v>0</v>
      </c>
      <c r="AQ240" s="167">
        <f t="shared" si="297"/>
        <v>0</v>
      </c>
      <c r="AR240" s="167">
        <f t="shared" si="298"/>
        <v>0</v>
      </c>
      <c r="AS240" s="167">
        <f t="shared" si="299"/>
        <v>0</v>
      </c>
      <c r="AT240" s="167">
        <f t="shared" si="300"/>
        <v>0</v>
      </c>
      <c r="AU240" s="167">
        <f t="shared" si="256"/>
        <v>0</v>
      </c>
      <c r="AV240" s="167" t="str">
        <f>Setup!I26</f>
        <v>No</v>
      </c>
      <c r="AW240" s="167" t="str">
        <f>Setup!J26</f>
        <v>No</v>
      </c>
    </row>
    <row r="241" spans="1:49" ht="14.4" x14ac:dyDescent="0.3">
      <c r="A241" s="167">
        <f>Setup!A26</f>
        <v>24</v>
      </c>
      <c r="B241" s="167" t="str">
        <f>Setup!B26</f>
        <v>-</v>
      </c>
      <c r="C241" s="167" t="str">
        <f>Setup!C26</f>
        <v>-</v>
      </c>
      <c r="D241" s="167" t="str">
        <f>Setup!D26</f>
        <v>-</v>
      </c>
      <c r="E241" s="167" t="str">
        <f>Setup!E26</f>
        <v>-</v>
      </c>
      <c r="F241" s="167" t="str">
        <f>Setup!F26</f>
        <v>B</v>
      </c>
      <c r="G241" s="167" t="s">
        <v>125</v>
      </c>
      <c r="H241" s="167" t="str">
        <f>Setup!H26</f>
        <v>No</v>
      </c>
      <c r="I241" s="167">
        <f>IF(IFERROR(INDEX(Overrides!$F$49:$L$288,MATCH($A241&amp;$G241,Overrides!$C$49:$C$288,0),1),"")&lt;&gt;"",IFERROR(INDEX(Overrides!$F$49:$L$288,MATCH($A241&amp;$G241,Overrides!$C$49:$C$288,0),1),""),IF(IFERROR(INDEX(Overrides!$D$6:$J$45,MATCH($F241&amp;$G241,Overrides!$C$6:$C$45,0),1),"")&lt;&gt;"",IFERROR(INDEX(Overrides!$D$6:$J$45,MATCH($F241&amp;$G241,Overrides!$C$6:$C$45,0),1),""),MROUND(VLOOKUP("P1+",Setup!$A$30:$B$36,2,FALSE())*VLOOKUP($G241,Setup!$A$40:$B$48,2,FALSE())*VLOOKUP($F241,Setup!$A$52:$B$55,2,FALSE()),0.5)))</f>
        <v>0</v>
      </c>
      <c r="J241" s="167">
        <f>IF(IFERROR(INDEX(Overrides!$F$49:$L$288,MATCH($A241&amp;$G241,Overrides!$C$49:$C$288,0),2),"")&lt;&gt;"",IFERROR(INDEX(Overrides!$F$49:$L$288,MATCH($A241&amp;$G241,Overrides!$C$49:$C$288,0),2),""),IF(IFERROR(INDEX(Overrides!$D$6:$J$45,MATCH($F241&amp;$G241,Overrides!$C$6:$C$45,0),2),"")&lt;&gt;"",IFERROR(INDEX(Overrides!$D$6:$J$45,MATCH($F241&amp;$G241,Overrides!$C$6:$C$45,0),2),""),MROUND(VLOOKUP("P1",Setup!$A$30:$B$36,2,FALSE())*VLOOKUP($G241,Setup!$A$40:$B$48,2,FALSE())*VLOOKUP($F241,Setup!$A$52:$B$55,2,FALSE()),0.5)))</f>
        <v>0</v>
      </c>
      <c r="K241" s="167">
        <f>IF(IFERROR(INDEX(Overrides!$F$49:$L$288,MATCH($A241&amp;$G241,Overrides!$C$49:$C$288,0),3),"")&lt;&gt;"",IFERROR(INDEX(Overrides!$F$49:$L$288,MATCH($A241&amp;$G241,Overrides!$C$49:$C$288,0),3),""),IF(IFERROR(INDEX(Overrides!$D$6:$J$45,MATCH($F241&amp;$G241,Overrides!$C$6:$C$45,0),3),"")&lt;&gt;"",IFERROR(INDEX(Overrides!$D$6:$J$45,MATCH($F241&amp;$G241,Overrides!$C$6:$C$45,0),3),""),MROUND(VLOOKUP("P2+",Setup!$A$30:$B$36,2,FALSE())*VLOOKUP($G241,Setup!$A$40:$B$48,2,FALSE())*VLOOKUP($F241,Setup!$A$52:$B$55,2,FALSE()),0.5)))</f>
        <v>0</v>
      </c>
      <c r="L241" s="167">
        <f>IF(IFERROR(INDEX(Overrides!$F$49:$L$288,MATCH($A241&amp;$G241,Overrides!$C$49:$C$288,0),4),"")&lt;&gt;"",IFERROR(INDEX(Overrides!$F$49:$L$288,MATCH($A241&amp;$G241,Overrides!$C$49:$C$288,0),4),""),IF(IFERROR(INDEX(Overrides!$D$6:$J$45,MATCH($F241&amp;$G241,Overrides!$C$6:$C$45,0),4),"")&lt;&gt;"",IFERROR(INDEX(Overrides!$D$6:$J$45,MATCH($F241&amp;$G241,Overrides!$C$6:$C$45,0),4),""),MROUND(VLOOKUP("P2",Setup!$A$30:$B$36,2,FALSE())*VLOOKUP($G241,Setup!$A$40:$B$48,2,FALSE())*VLOOKUP($F241,Setup!$A$52:$B$55,2,FALSE()),0.5)))</f>
        <v>0</v>
      </c>
      <c r="M241" s="167">
        <f>IF(IFERROR(INDEX(Overrides!$F$49:$L$288,MATCH($A241&amp;$G241,Overrides!$C$49:$C$288,0),5),"")&lt;&gt;"",IFERROR(INDEX(Overrides!$F$49:$L$288,MATCH($A241&amp;$G241,Overrides!$C$49:$C$288,0),5),""),IF(IFERROR(INDEX(Overrides!$D$6:$J$45,MATCH($F241&amp;$G241,Overrides!$C$6:$C$45,0),5),"")&lt;&gt;"",IFERROR(INDEX(Overrides!$D$6:$J$45,MATCH($F241&amp;$G241,Overrides!$C$6:$C$45,0),5),""),MROUND(VLOOKUP("P3",Setup!$A$30:$B$36,2,FALSE())*VLOOKUP($G241,Setup!$A$40:$B$48,2,FALSE())*VLOOKUP($F241,Setup!$A$52:$B$55,2,FALSE()),0.5)))</f>
        <v>0</v>
      </c>
      <c r="N241" s="167">
        <f>IF(IFERROR(INDEX(Overrides!$F$49:$L$288,MATCH($A241&amp;$G241,Overrides!$C$49:$C$288,0),6),"")&lt;&gt;"",IFERROR(INDEX(Overrides!$F$49:$L$288,MATCH($A241&amp;$G241,Overrides!$C$49:$C$288,0),6),""),IF(IFERROR(INDEX(Overrides!$D$6:$J$45,MATCH($F241&amp;$G241,Overrides!$C$6:$C$45,0),6),"")&lt;&gt;"",IFERROR(INDEX(Overrides!$D$6:$J$45,MATCH($F241&amp;$G241,Overrides!$C$6:$C$45,0),6),""),MROUND(VLOOKUP("P4",Setup!$A$30:$B$36,2,FALSE())*VLOOKUP($G241,Setup!$A$40:$B$48,2,FALSE())*VLOOKUP($F241,Setup!$A$52:$B$55,2,FALSE()),0.5)))</f>
        <v>0</v>
      </c>
      <c r="O241" s="167">
        <f>IF(IFERROR(INDEX(Overrides!$F$49:$L$288,MATCH($A241&amp;$G241,Overrides!$C$49:$C$288,0),7),"")&lt;&gt;"",IFERROR(INDEX(Overrides!$F$49:$L$288,MATCH($A241&amp;$G241,Overrides!$C$49:$C$288,0),7),""),IF(IFERROR(INDEX(Overrides!$D$6:$J$45,MATCH($F241&amp;$G241,Overrides!$C$6:$C$45,0),7),"")&lt;&gt;"",IFERROR(INDEX(Overrides!$D$6:$J$45,MATCH($F241&amp;$G241,Overrides!$C$6:$C$45,0),7),""),MROUND(VLOOKUP("P5",Setup!$A$30:$B$36,2,FALSE())*VLOOKUP($G241,Setup!$A$40:$B$48,2,FALSE())*VLOOKUP($F241,Setup!$A$52:$B$55,2,FALSE()),0.5)))</f>
        <v>0</v>
      </c>
      <c r="P241" s="167">
        <f>SUMIFS(Inventory!$F$2:$F$38,Inventory!$I$2:$I$38,"P1+",Inventory!$E$2:$E$38,"&lt;&gt;West")+IF(UPPER($H241)="YES",SUMIFS(Inventory!$F$2:$F$38,Inventory!$I$2:$I$38,"P1+",Inventory!$E$2:$E$38,"West"),0)</f>
        <v>17</v>
      </c>
      <c r="Q241" s="167">
        <f>SUMIFS(Inventory!$F$2:$F$38,Inventory!$I$2:$I$38,"P1",Inventory!$E$2:$E$38,"&lt;&gt;West")+IF(UPPER($H241)="YES",SUMIFS(Inventory!$F$2:$F$38,Inventory!$I$2:$I$38,"P1",Inventory!$E$2:$E$38,"West"),0)</f>
        <v>119</v>
      </c>
      <c r="R241" s="167">
        <f>SUMIFS(Inventory!$F$2:$F$38,Inventory!$I$2:$I$38,"P2+",Inventory!$E$2:$E$38,"&lt;&gt;West")+IF(UPPER($H241)="YES",SUMIFS(Inventory!$F$2:$F$38,Inventory!$I$2:$I$38,"P2+",Inventory!$E$2:$E$38,"West"),0)</f>
        <v>34</v>
      </c>
      <c r="S241" s="167">
        <f>SUMIFS(Inventory!$F$2:$F$38,Inventory!$I$2:$I$38,"P2",Inventory!$E$2:$E$38,"&lt;&gt;West")+IF(UPPER($H241)="YES",SUMIFS(Inventory!$F$2:$F$38,Inventory!$I$2:$I$38,"P2",Inventory!$E$2:$E$38,"West"),0)</f>
        <v>298</v>
      </c>
      <c r="T241" s="167">
        <f>SUMIFS(Inventory!$F$2:$F$38,Inventory!$I$2:$I$38,"P3",Inventory!$E$2:$E$38,"&lt;&gt;West")+IF(UPPER($H241)="YES",SUMIFS(Inventory!$F$2:$F$38,Inventory!$I$2:$I$38,"P3",Inventory!$E$2:$E$38,"West"),0)</f>
        <v>724</v>
      </c>
      <c r="U241" s="167">
        <f>SUMIFS(Inventory!$F$2:$F$38,Inventory!$I$2:$I$38,"P4",Inventory!$E$2:$E$38,"&lt;&gt;West")+IF(UPPER($H241)="YES",SUMIFS(Inventory!$F$2:$F$38,Inventory!$I$2:$I$38,"P4",Inventory!$E$2:$E$38,"West"),0)</f>
        <v>350</v>
      </c>
      <c r="V241" s="167">
        <f>SUMIFS(Inventory!$F$2:$F$38,Inventory!$I$2:$I$38,"P5",Inventory!$E$2:$E$38,"&lt;&gt;West")+IF(UPPER($H241)="YES",SUMIFS(Inventory!$F$2:$F$38,Inventory!$I$2:$I$38,"P5",Inventory!$E$2:$E$38,"West"),0)</f>
        <v>614</v>
      </c>
      <c r="W241" s="167">
        <f t="shared" si="293"/>
        <v>2156</v>
      </c>
      <c r="X241" s="241">
        <f>IF(IFERROR(INDEX(Overrides!$F$292:$L$531,MATCH($A241&amp;$G241,Overrides!$C$292:$C$531,0),1),"")&lt;&gt;"",IFERROR(INDEX(Overrides!$F$292:$L$531,MATCH($A241&amp;$G241,Overrides!$C$292:$C$531,0),1),""),ROUND(P241*Setup!B$78*VLOOKUP($F241,Setup!$A$52:$C$55,3,FALSE()),0))</f>
        <v>0</v>
      </c>
      <c r="Y241" s="241">
        <f>IF(IFERROR(INDEX(Overrides!$F$292:$L$531,MATCH($A241&amp;$G241,Overrides!$C$292:$C$531,0),2),"")&lt;&gt;"",IFERROR(INDEX(Overrides!$F$292:$L$531,MATCH($A241&amp;$G241,Overrides!$C$292:$C$531,0),2),""),ROUND(Q241*Setup!C$78*VLOOKUP($F241,Setup!$A$52:$C$55,3,FALSE()),0))</f>
        <v>0</v>
      </c>
      <c r="Z241" s="241">
        <f>IF(IFERROR(INDEX(Overrides!$F$292:$L$531,MATCH($A241&amp;$G241,Overrides!$C$292:$C$531,0),3),"")&lt;&gt;"",IFERROR(INDEX(Overrides!$F$292:$L$531,MATCH($A241&amp;$G241,Overrides!$C$292:$C$531,0),3),""),ROUND(R241*Setup!D$78*VLOOKUP($F241,Setup!$A$52:$C$55,3,FALSE()),0))</f>
        <v>0</v>
      </c>
      <c r="AA241" s="241">
        <f>IF(IFERROR(INDEX(Overrides!$F$292:$L$531,MATCH($A241&amp;$G241,Overrides!$C$292:$C$531,0),4),"")&lt;&gt;"",IFERROR(INDEX(Overrides!$F$292:$L$531,MATCH($A241&amp;$G241,Overrides!$C$292:$C$531,0),4),""),ROUND(S241*Setup!E$78*VLOOKUP($F241,Setup!$A$52:$C$55,3,FALSE()),0))</f>
        <v>0</v>
      </c>
      <c r="AB241" s="241">
        <f>IF(IFERROR(INDEX(Overrides!$F$292:$L$531,MATCH($A241&amp;$G241,Overrides!$C$292:$C$531,0),5),"")&lt;&gt;"",IFERROR(INDEX(Overrides!$F$292:$L$531,MATCH($A241&amp;$G241,Overrides!$C$292:$C$531,0),5),""),ROUND(T241*Setup!F$78*VLOOKUP($F241,Setup!$A$52:$C$55,3,FALSE()),0))</f>
        <v>0</v>
      </c>
      <c r="AC241" s="241">
        <f>IF(IFERROR(INDEX(Overrides!$F$292:$L$531,MATCH($A241&amp;$G241,Overrides!$C$292:$C$531,0),6),"")&lt;&gt;"",IFERROR(INDEX(Overrides!$F$292:$L$531,MATCH($A241&amp;$G241,Overrides!$C$292:$C$531,0),6),""),ROUND(U241*Setup!G$78*VLOOKUP($F241,Setup!$A$52:$C$55,3,FALSE()),0))</f>
        <v>0</v>
      </c>
      <c r="AD241" s="241">
        <f>IF(IFERROR(INDEX(Overrides!$F$292:$L$531,MATCH($A241&amp;$G241,Overrides!$C$292:$C$531,0),7),"")&lt;&gt;"",IFERROR(INDEX(Overrides!$F$292:$L$531,MATCH($A241&amp;$G241,Overrides!$C$292:$C$531,0),7),""),ROUND(V241*Setup!H$78*VLOOKUP($F241,Setup!$A$52:$C$55,3,FALSE()),0))</f>
        <v>0</v>
      </c>
      <c r="AE241" s="167">
        <f t="shared" si="247"/>
        <v>0</v>
      </c>
      <c r="AF241" s="167">
        <f t="shared" si="248"/>
        <v>17</v>
      </c>
      <c r="AG241" s="167">
        <f t="shared" si="249"/>
        <v>119</v>
      </c>
      <c r="AH241" s="167">
        <f t="shared" si="250"/>
        <v>34</v>
      </c>
      <c r="AI241" s="167">
        <f t="shared" si="251"/>
        <v>298</v>
      </c>
      <c r="AJ241" s="167">
        <f t="shared" si="252"/>
        <v>724</v>
      </c>
      <c r="AK241" s="167">
        <f t="shared" si="253"/>
        <v>350</v>
      </c>
      <c r="AL241" s="167">
        <f t="shared" si="254"/>
        <v>614</v>
      </c>
      <c r="AM241" s="167">
        <f t="shared" si="255"/>
        <v>1542</v>
      </c>
      <c r="AN241" s="167">
        <f t="shared" si="294"/>
        <v>0</v>
      </c>
      <c r="AO241" s="167">
        <f t="shared" si="295"/>
        <v>0</v>
      </c>
      <c r="AP241" s="167">
        <f t="shared" si="296"/>
        <v>0</v>
      </c>
      <c r="AQ241" s="167">
        <f t="shared" si="297"/>
        <v>0</v>
      </c>
      <c r="AR241" s="167">
        <f t="shared" si="298"/>
        <v>0</v>
      </c>
      <c r="AS241" s="167">
        <f t="shared" si="299"/>
        <v>0</v>
      </c>
      <c r="AT241" s="167">
        <f t="shared" si="300"/>
        <v>0</v>
      </c>
      <c r="AU241" s="167">
        <f t="shared" si="256"/>
        <v>0</v>
      </c>
      <c r="AV241" s="167" t="str">
        <f>Setup!I26</f>
        <v>No</v>
      </c>
      <c r="AW241" s="167" t="str">
        <f>Setup!J26</f>
        <v>No</v>
      </c>
    </row>
    <row r="242" spans="1:49" ht="14.4" x14ac:dyDescent="0.3">
      <c r="A242" s="167">
        <f>Setup!A26</f>
        <v>24</v>
      </c>
      <c r="B242" s="167" t="str">
        <f>Setup!B26</f>
        <v>-</v>
      </c>
      <c r="C242" s="167" t="str">
        <f>Setup!C26</f>
        <v>-</v>
      </c>
      <c r="D242" s="167" t="str">
        <f>Setup!D26</f>
        <v>-</v>
      </c>
      <c r="E242" s="167" t="str">
        <f>Setup!E26</f>
        <v>-</v>
      </c>
      <c r="F242" s="167" t="str">
        <f>Setup!F26</f>
        <v>B</v>
      </c>
      <c r="G242" s="167" t="s">
        <v>151</v>
      </c>
      <c r="H242" s="167" t="str">
        <f>Setup!H26</f>
        <v>No</v>
      </c>
      <c r="I242" s="167" t="s">
        <v>39</v>
      </c>
      <c r="J242" s="167" t="s">
        <v>39</v>
      </c>
      <c r="K242" s="167" t="s">
        <v>39</v>
      </c>
      <c r="L242" s="167" t="s">
        <v>39</v>
      </c>
      <c r="M242" s="167" t="s">
        <v>39</v>
      </c>
      <c r="N242" s="167" t="s">
        <v>39</v>
      </c>
      <c r="O242" s="167" t="s">
        <v>39</v>
      </c>
      <c r="P242" s="167">
        <f t="shared" ref="P242:W242" si="301">P233</f>
        <v>17</v>
      </c>
      <c r="Q242" s="167">
        <f t="shared" si="301"/>
        <v>119</v>
      </c>
      <c r="R242" s="167">
        <f t="shared" si="301"/>
        <v>34</v>
      </c>
      <c r="S242" s="167">
        <f t="shared" si="301"/>
        <v>298</v>
      </c>
      <c r="T242" s="167">
        <f t="shared" si="301"/>
        <v>724</v>
      </c>
      <c r="U242" s="167">
        <f t="shared" si="301"/>
        <v>350</v>
      </c>
      <c r="V242" s="167">
        <f t="shared" si="301"/>
        <v>614</v>
      </c>
      <c r="W242" s="167">
        <f t="shared" si="301"/>
        <v>2156</v>
      </c>
      <c r="X242" s="167">
        <f t="shared" ref="X242:AD242" si="302">SUM(X233:X241)</f>
        <v>0</v>
      </c>
      <c r="Y242" s="167">
        <f t="shared" si="302"/>
        <v>0</v>
      </c>
      <c r="Z242" s="167">
        <f t="shared" si="302"/>
        <v>0</v>
      </c>
      <c r="AA242" s="167">
        <f t="shared" si="302"/>
        <v>0</v>
      </c>
      <c r="AB242" s="167">
        <f t="shared" si="302"/>
        <v>0</v>
      </c>
      <c r="AC242" s="167">
        <f t="shared" si="302"/>
        <v>0</v>
      </c>
      <c r="AD242" s="167">
        <f t="shared" si="302"/>
        <v>0</v>
      </c>
      <c r="AE242" s="167">
        <f t="shared" si="247"/>
        <v>0</v>
      </c>
      <c r="AF242" s="167">
        <f t="shared" si="248"/>
        <v>17</v>
      </c>
      <c r="AG242" s="167">
        <f t="shared" si="249"/>
        <v>119</v>
      </c>
      <c r="AH242" s="167">
        <f t="shared" si="250"/>
        <v>34</v>
      </c>
      <c r="AI242" s="167">
        <f t="shared" si="251"/>
        <v>298</v>
      </c>
      <c r="AJ242" s="167">
        <f t="shared" si="252"/>
        <v>724</v>
      </c>
      <c r="AK242" s="167">
        <f t="shared" si="253"/>
        <v>350</v>
      </c>
      <c r="AL242" s="167">
        <f t="shared" si="254"/>
        <v>614</v>
      </c>
      <c r="AM242" s="167">
        <f t="shared" si="255"/>
        <v>1542</v>
      </c>
      <c r="AN242" s="167">
        <f t="shared" ref="AN242:AT242" si="303">SUM(AN233:AN241)</f>
        <v>0</v>
      </c>
      <c r="AO242" s="167">
        <f t="shared" si="303"/>
        <v>0</v>
      </c>
      <c r="AP242" s="167">
        <f t="shared" si="303"/>
        <v>0</v>
      </c>
      <c r="AQ242" s="167">
        <f t="shared" si="303"/>
        <v>0</v>
      </c>
      <c r="AR242" s="167">
        <f t="shared" si="303"/>
        <v>0</v>
      </c>
      <c r="AS242" s="167">
        <f t="shared" si="303"/>
        <v>0</v>
      </c>
      <c r="AT242" s="167">
        <f t="shared" si="303"/>
        <v>0</v>
      </c>
      <c r="AU242" s="167">
        <f t="shared" si="256"/>
        <v>0</v>
      </c>
      <c r="AV242" s="167" t="str">
        <f>Setup!I26</f>
        <v>No</v>
      </c>
      <c r="AW242" s="167" t="str">
        <f>Setup!J26</f>
        <v>No</v>
      </c>
    </row>
    <row r="243" spans="1:49" ht="14.4" x14ac:dyDescent="0.3"/>
    <row r="244" spans="1:49" ht="17.25" customHeight="1" x14ac:dyDescent="0.35">
      <c r="D244" s="244" t="s">
        <v>40</v>
      </c>
      <c r="P244" s="227">
        <f t="shared" ref="P244:V244" si="304">P12+P22+P32+P42+P52+P62+P72+P82+P92+P102+P112+P122+P132+P142+P152+P162+P172+P182+P192+P202+P212+P222+P232+P242</f>
        <v>1173</v>
      </c>
      <c r="Q244" s="227">
        <f t="shared" si="304"/>
        <v>7401</v>
      </c>
      <c r="R244" s="227">
        <f t="shared" si="304"/>
        <v>1356</v>
      </c>
      <c r="S244" s="227">
        <f t="shared" si="304"/>
        <v>12552</v>
      </c>
      <c r="T244" s="227">
        <f t="shared" si="304"/>
        <v>23316</v>
      </c>
      <c r="U244" s="227">
        <f t="shared" si="304"/>
        <v>14340</v>
      </c>
      <c r="V244" s="227">
        <f t="shared" si="304"/>
        <v>19356</v>
      </c>
      <c r="W244" s="227">
        <f>SUM(P244:V244)</f>
        <v>79494</v>
      </c>
      <c r="X244" s="227">
        <f t="shared" ref="X244:AD244" si="305">X12+X22+X32+X42+X52+X62+X72+X82+X92+X102+X112+X122+X132+X142+X152+X162+X172+X182+X192+X202+X212+X222+X232+X242</f>
        <v>1105</v>
      </c>
      <c r="Y244" s="227">
        <f t="shared" si="305"/>
        <v>5728</v>
      </c>
      <c r="Z244" s="227">
        <f t="shared" si="305"/>
        <v>1187</v>
      </c>
      <c r="AA244" s="227">
        <f t="shared" si="305"/>
        <v>9121</v>
      </c>
      <c r="AB244" s="227">
        <f t="shared" si="305"/>
        <v>16331</v>
      </c>
      <c r="AC244" s="227">
        <f t="shared" si="305"/>
        <v>10225</v>
      </c>
      <c r="AD244" s="227">
        <f t="shared" si="305"/>
        <v>13315</v>
      </c>
      <c r="AE244" s="227">
        <f>SUM(X244:AD244)</f>
        <v>57012</v>
      </c>
      <c r="AF244" s="227">
        <f t="shared" ref="AF244:AL244" si="306">AF12+AF22+AF32+AF42+AF52+AF62+AF72+AF82+AF92+AF102+AF112+AF122+AF132+AF142+AF152+AF162+AF172+AF182+AF192+AF202+AF212+AF222+AF232+AF242</f>
        <v>68</v>
      </c>
      <c r="AG244" s="227">
        <f t="shared" si="306"/>
        <v>1673</v>
      </c>
      <c r="AH244" s="227">
        <f t="shared" si="306"/>
        <v>169</v>
      </c>
      <c r="AI244" s="227">
        <f t="shared" si="306"/>
        <v>3431</v>
      </c>
      <c r="AJ244" s="227">
        <f t="shared" si="306"/>
        <v>6985</v>
      </c>
      <c r="AK244" s="227">
        <f t="shared" si="306"/>
        <v>4115</v>
      </c>
      <c r="AL244" s="227">
        <f t="shared" si="306"/>
        <v>6041</v>
      </c>
      <c r="AM244" s="227">
        <f>SUM(AE244:AK244)</f>
        <v>73453</v>
      </c>
      <c r="AN244" s="227">
        <f t="shared" ref="AN244:AT244" si="307">AN12+AN22+AN32+AN42+AN52+AN62+AN72+AN82+AN92+AN102+AN112+AN122+AN132+AN142+AN152+AN162+AN172+AN182+AN192+AN202+AN212+AN222+AN232+AN242</f>
        <v>64175</v>
      </c>
      <c r="AO244" s="227">
        <f t="shared" si="307"/>
        <v>329529.5</v>
      </c>
      <c r="AP244" s="227">
        <f t="shared" si="307"/>
        <v>50911</v>
      </c>
      <c r="AQ244" s="227">
        <f t="shared" si="307"/>
        <v>364746</v>
      </c>
      <c r="AR244" s="227">
        <f t="shared" si="307"/>
        <v>378142</v>
      </c>
      <c r="AS244" s="227">
        <f t="shared" si="307"/>
        <v>165690</v>
      </c>
      <c r="AT244" s="227">
        <f t="shared" si="307"/>
        <v>169375</v>
      </c>
      <c r="AU244" s="227">
        <f>SUM(AN244:AT244)</f>
        <v>1522568.5</v>
      </c>
    </row>
    <row r="245" spans="1:49" ht="17.25" customHeight="1" x14ac:dyDescent="0.35">
      <c r="D245" s="244" t="s">
        <v>41</v>
      </c>
      <c r="P245" s="227">
        <f>IF(AV12="Yes",P12,0)+IF(AV22="Yes",P22,0)+IF(AV32="Yes",P32,0)+IF(AV42="Yes",P42,0)+IF(AV52="Yes",P52,0)+IF(AV62="Yes",P62,0)+IF(AV72="Yes",P72,0)+IF(AV82="Yes",P82,0)+IF(AV92="Yes",P92,0)+IF(AV102="Yes",P102,0)+IF(AV112="Yes",P112,0)+IF(AV122="Yes",P122,0)+IF(AV132="Yes",P132,0)+IF(AV142="Yes",P142,0)+IF(AV152="Yes",P152,0)+IF(AV162="Yes",P162,0)+IF(AV172="Yes",P172,0)+IF(AV182="Yes",P182,0)+IF(AV192="Yes",P192,0)+IF(AV202="Yes",P202,0)+IF(AV212="Yes",P212,0)+IF(AV222="Yes",P222,0)+IF(AV232="Yes",P232,0)+IF(AV242="Yes",P242,0)</f>
        <v>1020</v>
      </c>
      <c r="Q245" s="227">
        <f>IF(AV12="Yes",Q12,0)+IF(AV22="Yes",Q22,0)+IF(AV32="Yes",Q32,0)+IF(AV42="Yes",Q42,0)+IF(AV52="Yes",Q52,0)+IF(AV62="Yes",Q62,0)+IF(AV72="Yes",Q72,0)+IF(AV82="Yes",Q82,0)+IF(AV92="Yes",Q92,0)+IF(AV102="Yes",Q102,0)+IF(AV112="Yes",Q112,0)+IF(AV122="Yes",Q122,0)+IF(AV132="Yes",Q132,0)+IF(AV142="Yes",Q142,0)+IF(AV152="Yes",Q152,0)+IF(AV162="Yes",Q162,0)+IF(AV172="Yes",Q172,0)+IF(AV182="Yes",Q182,0)+IF(AV192="Yes",Q192,0)+IF(AV202="Yes",Q202,0)+IF(AV212="Yes",Q212,0)+IF(AV222="Yes",Q222,0)+IF(AV232="Yes",Q232,0)+IF(AV242="Yes",Q242,0)</f>
        <v>6330</v>
      </c>
      <c r="R245" s="227">
        <f>IF(AV12="Yes",R12,0)+IF(AV22="Yes",R22,0)+IF(AV32="Yes",R32,0)+IF(AV42="Yes",R42,0)+IF(AV52="Yes",R52,0)+IF(AV62="Yes",R62,0)+IF(AV72="Yes",R72,0)+IF(AV82="Yes",R82,0)+IF(AV92="Yes",R92,0)+IF(AV102="Yes",R102,0)+IF(AV112="Yes",R112,0)+IF(AV122="Yes",R122,0)+IF(AV132="Yes",R132,0)+IF(AV142="Yes",R142,0)+IF(AV152="Yes",R152,0)+IF(AV162="Yes",R162,0)+IF(AV172="Yes",R172,0)+IF(AV182="Yes",R182,0)+IF(AV192="Yes",R192,0)+IF(AV202="Yes",R202,0)+IF(AV212="Yes",R212,0)+IF(AV222="Yes",R222,0)+IF(AV232="Yes",R232,0)+IF(AV242="Yes",R242,0)</f>
        <v>1050</v>
      </c>
      <c r="S245" s="227">
        <f>IF(AV12="Yes",S12,0)+IF(AV22="Yes",S22,0)+IF(AV32="Yes",S32,0)+IF(AV42="Yes",S42,0)+IF(AV52="Yes",S52,0)+IF(AV62="Yes",S62,0)+IF(AV72="Yes",S72,0)+IF(AV82="Yes",S82,0)+IF(AV92="Yes",S92,0)+IF(AV102="Yes",S102,0)+IF(AV112="Yes",S112,0)+IF(AV122="Yes",S122,0)+IF(AV132="Yes",S132,0)+IF(AV142="Yes",S142,0)+IF(AV152="Yes",S152,0)+IF(AV162="Yes",S162,0)+IF(AV172="Yes",S172,0)+IF(AV182="Yes",S182,0)+IF(AV192="Yes",S192,0)+IF(AV202="Yes",S202,0)+IF(AV212="Yes",S212,0)+IF(AV222="Yes",S222,0)+IF(AV232="Yes",S232,0)+IF(AV242="Yes",S242,0)</f>
        <v>9870</v>
      </c>
      <c r="T245" s="227">
        <f>IF(AV12="Yes",T12,0)+IF(AV22="Yes",T22,0)+IF(AV32="Yes",T32,0)+IF(AV42="Yes",T42,0)+IF(AV52="Yes",T52,0)+IF(AV62="Yes",T62,0)+IF(AV72="Yes",T72,0)+IF(AV82="Yes",T82,0)+IF(AV92="Yes",T92,0)+IF(AV102="Yes",T102,0)+IF(AV112="Yes",T112,0)+IF(AV122="Yes",T122,0)+IF(AV132="Yes",T132,0)+IF(AV142="Yes",T142,0)+IF(AV152="Yes",T152,0)+IF(AV162="Yes",T162,0)+IF(AV172="Yes",T172,0)+IF(AV182="Yes",T182,0)+IF(AV192="Yes",T192,0)+IF(AV202="Yes",T202,0)+IF(AV212="Yes",T212,0)+IF(AV222="Yes",T222,0)+IF(AV232="Yes",T232,0)+IF(AV242="Yes",T242,0)</f>
        <v>16800</v>
      </c>
      <c r="U245" s="227">
        <f>IF(AV12="Yes",U12,0)+IF(AV22="Yes",U22,0)+IF(AV32="Yes",U32,0)+IF(AV42="Yes",U42,0)+IF(AV52="Yes",U52,0)+IF(AV62="Yes",U62,0)+IF(AV72="Yes",U72,0)+IF(AV82="Yes",U82,0)+IF(AV92="Yes",U92,0)+IF(AV102="Yes",U102,0)+IF(AV112="Yes",U112,0)+IF(AV122="Yes",U122,0)+IF(AV132="Yes",U132,0)+IF(AV142="Yes",U142,0)+IF(AV152="Yes",U152,0)+IF(AV162="Yes",U162,0)+IF(AV172="Yes",U172,0)+IF(AV182="Yes",U182,0)+IF(AV192="Yes",U192,0)+IF(AV202="Yes",U202,0)+IF(AV212="Yes",U212,0)+IF(AV222="Yes",U222,0)+IF(AV232="Yes",U232,0)+IF(AV242="Yes",U242,0)</f>
        <v>11190</v>
      </c>
      <c r="V245" s="227">
        <f>IF(AV12="Yes",V12,0)+IF(AV22="Yes",V22,0)+IF(AV32="Yes",V32,0)+IF(AV42="Yes",V42,0)+IF(AV52="Yes",V52,0)+IF(AV62="Yes",V62,0)+IF(AV72="Yes",V72,0)+IF(AV82="Yes",V82,0)+IF(AV92="Yes",V92,0)+IF(AV102="Yes",V102,0)+IF(AV112="Yes",V112,0)+IF(AV122="Yes",V122,0)+IF(AV132="Yes",V132,0)+IF(AV142="Yes",V142,0)+IF(AV152="Yes",V152,0)+IF(AV162="Yes",V162,0)+IF(AV172="Yes",V172,0)+IF(AV182="Yes",V182,0)+IF(AV192="Yes",V192,0)+IF(AV202="Yes",V202,0)+IF(AV212="Yes",V212,0)+IF(AV222="Yes",V222,0)+IF(AV232="Yes",V232,0)+IF(AV242="Yes",V242,0)</f>
        <v>13830</v>
      </c>
      <c r="W245" s="227">
        <f>SUM(P245:V245)</f>
        <v>60090</v>
      </c>
      <c r="X245" s="227">
        <f>IF(AV12="Yes",X12,0)+IF(AV22="Yes",X22,0)+IF(AV32="Yes",X32,0)+IF(AV42="Yes",X42,0)+IF(AV52="Yes",X52,0)+IF(AV62="Yes",X62,0)+IF(AV72="Yes",X72,0)+IF(AV82="Yes",X82,0)+IF(AV92="Yes",X92,0)+IF(AV102="Yes",X102,0)+IF(AV112="Yes",X112,0)+IF(AV122="Yes",X122,0)+IF(AV132="Yes",X132,0)+IF(AV142="Yes",X142,0)+IF(AV152="Yes",X152,0)+IF(AV162="Yes",X162,0)+IF(AV172="Yes",X172,0)+IF(AV182="Yes",X182,0)+IF(AV192="Yes",X192,0)+IF(AV202="Yes",X202,0)+IF(AV212="Yes",X212,0)+IF(AV222="Yes",X222,0)+IF(AV232="Yes",X232,0)+IF(AV242="Yes",X242,0)</f>
        <v>1020</v>
      </c>
      <c r="Y245" s="227">
        <f>IF(AV12="Yes",Y12,0)+IF(AV22="Yes",Y22,0)+IF(AV32="Yes",Y32,0)+IF(AV42="Yes",Y42,0)+IF(AV52="Yes",Y52,0)+IF(AV62="Yes",Y62,0)+IF(AV72="Yes",Y72,0)+IF(AV82="Yes",Y82,0)+IF(AV92="Yes",Y92,0)+IF(AV102="Yes",Y102,0)+IF(AV112="Yes",Y112,0)+IF(AV122="Yes",Y122,0)+IF(AV132="Yes",Y132,0)+IF(AV142="Yes",Y142,0)+IF(AV152="Yes",Y152,0)+IF(AV162="Yes",Y162,0)+IF(AV172="Yes",Y172,0)+IF(AV182="Yes",Y182,0)+IF(AV192="Yes",Y192,0)+IF(AV202="Yes",Y202,0)+IF(AV212="Yes",Y212,0)+IF(AV222="Yes",Y222,0)+IF(AV232="Yes",Y232,0)+IF(AV242="Yes",Y242,0)</f>
        <v>5341</v>
      </c>
      <c r="Z245" s="227">
        <f>IF(AV12="Yes",Z12,0)+IF(AV22="Yes",Z22,0)+IF(AV32="Yes",Z32,0)+IF(AV42="Yes",Z42,0)+IF(AV52="Yes",Z52,0)+IF(AV62="Yes",Z62,0)+IF(AV72="Yes",Z72,0)+IF(AV82="Yes",Z82,0)+IF(AV92="Yes",Z92,0)+IF(AV102="Yes",Z102,0)+IF(AV112="Yes",Z112,0)+IF(AV122="Yes",Z122,0)+IF(AV132="Yes",Z132,0)+IF(AV142="Yes",Z142,0)+IF(AV152="Yes",Z152,0)+IF(AV162="Yes",Z162,0)+IF(AV172="Yes",Z172,0)+IF(AV182="Yes",Z182,0)+IF(AV192="Yes",Z192,0)+IF(AV202="Yes",Z202,0)+IF(AV212="Yes",Z212,0)+IF(AV222="Yes",Z222,0)+IF(AV232="Yes",Z232,0)+IF(AV242="Yes",Z242,0)</f>
        <v>1050</v>
      </c>
      <c r="AA245" s="227">
        <f>IF(AV12="Yes",AA12,0)+IF(AV22="Yes",AA22,0)+IF(AV32="Yes",AA32,0)+IF(AV42="Yes",AA42,0)+IF(AV52="Yes",AA52,0)+IF(AV62="Yes",AA62,0)+IF(AV72="Yes",AA72,0)+IF(AV82="Yes",AA82,0)+IF(AV92="Yes",AA92,0)+IF(AV102="Yes",AA102,0)+IF(AV112="Yes",AA112,0)+IF(AV122="Yes",AA122,0)+IF(AV132="Yes",AA132,0)+IF(AV142="Yes",AA142,0)+IF(AV152="Yes",AA152,0)+IF(AV162="Yes",AA162,0)+IF(AV172="Yes",AA172,0)+IF(AV182="Yes",AA182,0)+IF(AV192="Yes",AA192,0)+IF(AV202="Yes",AA202,0)+IF(AV212="Yes",AA212,0)+IF(AV222="Yes",AA222,0)+IF(AV232="Yes",AA232,0)+IF(AV242="Yes",AA242,0)</f>
        <v>8222</v>
      </c>
      <c r="AB245" s="227">
        <f>IF(AV12="Yes",AB12,0)+IF(AV22="Yes",AB22,0)+IF(AV32="Yes",AB32,0)+IF(AV42="Yes",AB42,0)+IF(AV52="Yes",AB52,0)+IF(AV62="Yes",AB62,0)+IF(AV72="Yes",AB72,0)+IF(AV82="Yes",AB82,0)+IF(AV92="Yes",AB92,0)+IF(AV102="Yes",AB102,0)+IF(AV112="Yes",AB112,0)+IF(AV122="Yes",AB122,0)+IF(AV132="Yes",AB132,0)+IF(AV142="Yes",AB142,0)+IF(AV152="Yes",AB152,0)+IF(AV162="Yes",AB162,0)+IF(AV172="Yes",AB172,0)+IF(AV182="Yes",AB182,0)+IF(AV192="Yes",AB192,0)+IF(AV202="Yes",AB202,0)+IF(AV212="Yes",AB212,0)+IF(AV222="Yes",AB222,0)+IF(AV232="Yes",AB232,0)+IF(AV242="Yes",AB242,0)</f>
        <v>14155</v>
      </c>
      <c r="AC245" s="227">
        <f>IF(AV12="Yes",AC12,0)+IF(AV22="Yes",AC22,0)+IF(AV32="Yes",AC32,0)+IF(AV42="Yes",AC42,0)+IF(AV52="Yes",AC52,0)+IF(AV62="Yes",AC62,0)+IF(AV72="Yes",AC72,0)+IF(AV82="Yes",AC82,0)+IF(AV92="Yes",AC92,0)+IF(AV102="Yes",AC102,0)+IF(AV112="Yes",AC112,0)+IF(AV122="Yes",AC122,0)+IF(AV132="Yes",AC132,0)+IF(AV142="Yes",AC142,0)+IF(AV152="Yes",AC152,0)+IF(AV162="Yes",AC162,0)+IF(AV172="Yes",AC172,0)+IF(AV182="Yes",AC182,0)+IF(AV192="Yes",AC192,0)+IF(AV202="Yes",AC202,0)+IF(AV212="Yes",AC212,0)+IF(AV222="Yes",AC222,0)+IF(AV232="Yes",AC232,0)+IF(AV242="Yes",AC242,0)</f>
        <v>9193</v>
      </c>
      <c r="AD245" s="227">
        <f>IF(AV12="Yes",AD12,0)+IF(AV22="Yes",AD22,0)+IF(AV32="Yes",AD32,0)+IF(AV42="Yes",AD42,0)+IF(AV52="Yes",AD52,0)+IF(AV62="Yes",AD62,0)+IF(AV72="Yes",AD72,0)+IF(AV82="Yes",AD82,0)+IF(AV92="Yes",AD92,0)+IF(AV102="Yes",AD102,0)+IF(AV112="Yes",AD112,0)+IF(AV122="Yes",AD122,0)+IF(AV132="Yes",AD132,0)+IF(AV142="Yes",AD142,0)+IF(AV152="Yes",AD152,0)+IF(AV162="Yes",AD162,0)+IF(AV172="Yes",AD172,0)+IF(AV182="Yes",AD182,0)+IF(AV192="Yes",AD192,0)+IF(AV202="Yes",AD202,0)+IF(AV212="Yes",AD212,0)+IF(AV222="Yes",AD222,0)+IF(AV232="Yes",AD232,0)+IF(AV242="Yes",AD242,0)</f>
        <v>11505</v>
      </c>
      <c r="AE245" s="227">
        <f>SUM(X245:AD245)</f>
        <v>50486</v>
      </c>
      <c r="AF245" s="227">
        <f>IF(AV12="Yes",AF12,0)+IF(AV22="Yes",AF22,0)+IF(AV32="Yes",AF32,0)+IF(AV42="Yes",AF42,0)+IF(AV52="Yes",AF52,0)+IF(AV62="Yes",AF62,0)+IF(AV72="Yes",AF72,0)+IF(AV82="Yes",AF82,0)+IF(AV92="Yes",AF92,0)+IF(AV102="Yes",AF102,0)+IF(AV112="Yes",AF112,0)+IF(AV122="Yes",AF122,0)+IF(AV132="Yes",AF132,0)+IF(AV142="Yes",AF142,0)+IF(AV152="Yes",AF152,0)+IF(AV162="Yes",AF162,0)+IF(AV172="Yes",AF172,0)+IF(AV182="Yes",AF182,0)+IF(AV192="Yes",AF192,0)+IF(AV202="Yes",AF202,0)+IF(AV212="Yes",AF212,0)+IF(AV222="Yes",AF222,0)+IF(AV232="Yes",AF232,0)+IF(AV242="Yes",AF242,0)</f>
        <v>0</v>
      </c>
      <c r="AG245" s="227">
        <f>IF(AV12="Yes",AG12,0)+IF(AV22="Yes",AG22,0)+IF(AV32="Yes",AG32,0)+IF(AV42="Yes",AG42,0)+IF(AV52="Yes",AG52,0)+IF(AV62="Yes",AG62,0)+IF(AV72="Yes",AG72,0)+IF(AV82="Yes",AG82,0)+IF(AV92="Yes",AG92,0)+IF(AV102="Yes",AG102,0)+IF(AV112="Yes",AG112,0)+IF(AV122="Yes",AG122,0)+IF(AV132="Yes",AG132,0)+IF(AV142="Yes",AG142,0)+IF(AV152="Yes",AG152,0)+IF(AV162="Yes",AG162,0)+IF(AV172="Yes",AG172,0)+IF(AV182="Yes",AG182,0)+IF(AV192="Yes",AG192,0)+IF(AV202="Yes",AG202,0)+IF(AV212="Yes",AG212,0)+IF(AV222="Yes",AG222,0)+IF(AV232="Yes",AG232,0)+IF(AV242="Yes",AG242,0)</f>
        <v>989</v>
      </c>
      <c r="AH245" s="227">
        <f>IF(AV12="Yes",AH12,0)+IF(AV22="Yes",AH22,0)+IF(AV32="Yes",AH32,0)+IF(AV42="Yes",AH42,0)+IF(AV52="Yes",AH52,0)+IF(AV62="Yes",AH62,0)+IF(AV72="Yes",AH72,0)+IF(AV82="Yes",AH82,0)+IF(AV92="Yes",AH92,0)+IF(AV102="Yes",AH102,0)+IF(AV112="Yes",AH112,0)+IF(AV122="Yes",AH122,0)+IF(AV132="Yes",AH132,0)+IF(AV142="Yes",AH142,0)+IF(AV152="Yes",AH152,0)+IF(AV162="Yes",AH162,0)+IF(AV172="Yes",AH172,0)+IF(AV182="Yes",AH182,0)+IF(AV192="Yes",AH192,0)+IF(AV202="Yes",AH202,0)+IF(AV212="Yes",AH212,0)+IF(AV222="Yes",AH222,0)+IF(AV232="Yes",AH232,0)+IF(AV242="Yes",AH242,0)</f>
        <v>0</v>
      </c>
      <c r="AI245" s="227">
        <f>IF(AV12="Yes",AI12,0)+IF(AV22="Yes",AI22,0)+IF(AV32="Yes",AI32,0)+IF(AV42="Yes",AI42,0)+IF(AV52="Yes",AI52,0)+IF(AV62="Yes",AI62,0)+IF(AV72="Yes",AI72,0)+IF(AV82="Yes",AI82,0)+IF(AV92="Yes",AI92,0)+IF(AV102="Yes",AI102,0)+IF(AV112="Yes",AI112,0)+IF(AV122="Yes",AI122,0)+IF(AV132="Yes",AI132,0)+IF(AV142="Yes",AI142,0)+IF(AV152="Yes",AI152,0)+IF(AV162="Yes",AI162,0)+IF(AV172="Yes",AI172,0)+IF(AV182="Yes",AI182,0)+IF(AV192="Yes",AI192,0)+IF(AV202="Yes",AI202,0)+IF(AV212="Yes",AI212,0)+IF(AV222="Yes",AI222,0)+IF(AV232="Yes",AI232,0)+IF(AV242="Yes",AI242,0)</f>
        <v>1648</v>
      </c>
      <c r="AJ245" s="227">
        <f>IF(AV12="Yes",AJ12,0)+IF(AV22="Yes",AJ22,0)+IF(AV32="Yes",AJ32,0)+IF(AV42="Yes",AJ42,0)+IF(AV52="Yes",AJ52,0)+IF(AV62="Yes",AJ62,0)+IF(AV72="Yes",AJ72,0)+IF(AV82="Yes",AJ82,0)+IF(AV92="Yes",AJ92,0)+IF(AV102="Yes",AJ102,0)+IF(AV112="Yes",AJ112,0)+IF(AV122="Yes",AJ122,0)+IF(AV132="Yes",AJ132,0)+IF(AV142="Yes",AJ142,0)+IF(AV152="Yes",AJ152,0)+IF(AV162="Yes",AJ162,0)+IF(AV172="Yes",AJ172,0)+IF(AV182="Yes",AJ182,0)+IF(AV192="Yes",AJ192,0)+IF(AV202="Yes",AJ202,0)+IF(AV212="Yes",AJ212,0)+IF(AV222="Yes",AJ222,0)+IF(AV232="Yes",AJ232,0)+IF(AV242="Yes",AJ242,0)</f>
        <v>2645</v>
      </c>
      <c r="AK245" s="227">
        <f>IF(AV12="Yes",AK12,0)+IF(AV22="Yes",AK22,0)+IF(AV32="Yes",AK32,0)+IF(AV42="Yes",AK42,0)+IF(AV52="Yes",AK52,0)+IF(AV62="Yes",AK62,0)+IF(AV72="Yes",AK72,0)+IF(AV82="Yes",AK82,0)+IF(AV92="Yes",AK92,0)+IF(AV102="Yes",AK102,0)+IF(AV112="Yes",AK112,0)+IF(AV122="Yes",AK122,0)+IF(AV132="Yes",AK132,0)+IF(AV142="Yes",AK142,0)+IF(AV152="Yes",AK152,0)+IF(AV162="Yes",AK162,0)+IF(AV172="Yes",AK172,0)+IF(AV182="Yes",AK182,0)+IF(AV192="Yes",AK192,0)+IF(AV202="Yes",AK202,0)+IF(AV212="Yes",AK212,0)+IF(AV222="Yes",AK222,0)+IF(AV232="Yes",AK232,0)+IF(AV242="Yes",AK242,0)</f>
        <v>1997</v>
      </c>
      <c r="AL245" s="227">
        <f>IF(AV12="Yes",AL12,0)+IF(AV22="Yes",AL22,0)+IF(AV32="Yes",AL32,0)+IF(AV42="Yes",AL42,0)+IF(AV52="Yes",AL52,0)+IF(AV62="Yes",AL62,0)+IF(AV72="Yes",AL72,0)+IF(AV82="Yes",AL82,0)+IF(AV92="Yes",AL92,0)+IF(AV102="Yes",AL102,0)+IF(AV112="Yes",AL112,0)+IF(AV122="Yes",AL122,0)+IF(AV132="Yes",AL132,0)+IF(AV142="Yes",AL142,0)+IF(AV152="Yes",AL152,0)+IF(AV162="Yes",AL162,0)+IF(AV172="Yes",AL172,0)+IF(AV182="Yes",AL182,0)+IF(AV192="Yes",AL192,0)+IF(AV202="Yes",AL202,0)+IF(AV212="Yes",AL212,0)+IF(AV222="Yes",AL222,0)+IF(AV232="Yes",AL232,0)+IF(AV242="Yes",AL242,0)</f>
        <v>2325</v>
      </c>
      <c r="AM245" s="227">
        <f>SUM(AE245:AK245)</f>
        <v>57765</v>
      </c>
      <c r="AN245" s="227">
        <f>IF(AV12="Yes",AN12,0)+IF(AV22="Yes",AN22,0)+IF(AV32="Yes",AN32,0)+IF(AV42="Yes",AN42,0)+IF(AV52="Yes",AN52,0)+IF(AV62="Yes",AN62,0)+IF(AV72="Yes",AN72,0)+IF(AV82="Yes",AN82,0)+IF(AV92="Yes",AN92,0)+IF(AV102="Yes",AN102,0)+IF(AV112="Yes",AN112,0)+IF(AV122="Yes",AN122,0)+IF(AV132="Yes",AN132,0)+IF(AV142="Yes",AN142,0)+IF(AV152="Yes",AN152,0)+IF(AV162="Yes",AN162,0)+IF(AV172="Yes",AN172,0)+IF(AV182="Yes",AN182,0)+IF(AV192="Yes",AN192,0)+IF(AV202="Yes",AN202,0)+IF(AV212="Yes",AN212,0)+IF(AV222="Yes",AN222,0)+IF(AV232="Yes",AN232,0)+IF(AV242="Yes",AN242,0)</f>
        <v>62900</v>
      </c>
      <c r="AO245" s="227">
        <f>IF(AV12="Yes",AO12,0)+IF(AV22="Yes",AO22,0)+IF(AV32="Yes",AO32,0)+IF(AV42="Yes",AO42,0)+IF(AV52="Yes",AO52,0)+IF(AV62="Yes",AO62,0)+IF(AV72="Yes",AO72,0)+IF(AV82="Yes",AO82,0)+IF(AV92="Yes",AO92,0)+IF(AV102="Yes",AO102,0)+IF(AV112="Yes",AO112,0)+IF(AV122="Yes",AO122,0)+IF(AV132="Yes",AO132,0)+IF(AV142="Yes",AO142,0)+IF(AV152="Yes",AO152,0)+IF(AV162="Yes",AO162,0)+IF(AV172="Yes",AO172,0)+IF(AV182="Yes",AO182,0)+IF(AV192="Yes",AO192,0)+IF(AV202="Yes",AO202,0)+IF(AV212="Yes",AO212,0)+IF(AV222="Yes",AO222,0)+IF(AV232="Yes",AO232,0)+IF(AV242="Yes",AO242,0)</f>
        <v>322138.5</v>
      </c>
      <c r="AP245" s="227">
        <f>IF(AV12="Yes",AP12,0)+IF(AV22="Yes",AP22,0)+IF(AV32="Yes",AP32,0)+IF(AV42="Yes",AP42,0)+IF(AV52="Yes",AP52,0)+IF(AV62="Yes",AP62,0)+IF(AV72="Yes",AP72,0)+IF(AV82="Yes",AP82,0)+IF(AV92="Yes",AP92,0)+IF(AV102="Yes",AP102,0)+IF(AV112="Yes",AP112,0)+IF(AV122="Yes",AP122,0)+IF(AV132="Yes",AP132,0)+IF(AV142="Yes",AP142,0)+IF(AV152="Yes",AP152,0)+IF(AV162="Yes",AP162,0)+IF(AV172="Yes",AP172,0)+IF(AV182="Yes",AP182,0)+IF(AV192="Yes",AP192,0)+IF(AV202="Yes",AP202,0)+IF(AV212="Yes",AP212,0)+IF(AV222="Yes",AP222,0)+IF(AV232="Yes",AP232,0)+IF(AV242="Yes",AP242,0)</f>
        <v>49070</v>
      </c>
      <c r="AQ245" s="227">
        <f>IF(AV12="Yes",AQ12,0)+IF(AV22="Yes",AQ22,0)+IF(AV32="Yes",AQ32,0)+IF(AV42="Yes",AQ42,0)+IF(AV52="Yes",AQ52,0)+IF(AV62="Yes",AQ62,0)+IF(AV72="Yes",AQ72,0)+IF(AV82="Yes",AQ82,0)+IF(AV92="Yes",AQ92,0)+IF(AV102="Yes",AQ102,0)+IF(AV112="Yes",AQ112,0)+IF(AV122="Yes",AQ122,0)+IF(AV132="Yes",AQ132,0)+IF(AV142="Yes",AQ142,0)+IF(AV152="Yes",AQ152,0)+IF(AV162="Yes",AQ162,0)+IF(AV172="Yes",AQ172,0)+IF(AV182="Yes",AQ182,0)+IF(AV192="Yes",AQ192,0)+IF(AV202="Yes",AQ202,0)+IF(AV212="Yes",AQ212,0)+IF(AV222="Yes",AQ222,0)+IF(AV232="Yes",AQ232,0)+IF(AV242="Yes",AQ242,0)</f>
        <v>350484</v>
      </c>
      <c r="AR245" s="227">
        <f>IF(AV12="Yes",AR12,0)+IF(AV22="Yes",AR22,0)+IF(AV32="Yes",AR32,0)+IF(AV42="Yes",AR42,0)+IF(AV52="Yes",AR52,0)+IF(AV62="Yes",AR62,0)+IF(AV72="Yes",AR72,0)+IF(AV82="Yes",AR82,0)+IF(AV92="Yes",AR92,0)+IF(AV102="Yes",AR102,0)+IF(AV112="Yes",AR112,0)+IF(AV122="Yes",AR122,0)+IF(AV132="Yes",AR132,0)+IF(AV142="Yes",AR142,0)+IF(AV152="Yes",AR152,0)+IF(AV162="Yes",AR162,0)+IF(AV172="Yes",AR172,0)+IF(AV182="Yes",AR182,0)+IF(AV192="Yes",AR192,0)+IF(AV202="Yes",AR202,0)+IF(AV212="Yes",AR212,0)+IF(AV222="Yes",AR222,0)+IF(AV232="Yes",AR232,0)+IF(AV242="Yes",AR242,0)</f>
        <v>353538</v>
      </c>
      <c r="AS245" s="227">
        <f>IF(AV12="Yes",AS12,0)+IF(AV22="Yes",AS22,0)+IF(AV32="Yes",AS32,0)+IF(AV42="Yes",AS42,0)+IF(AV52="Yes",AS52,0)+IF(AV62="Yes",AS62,0)+IF(AV72="Yes",AS72,0)+IF(AV82="Yes",AS82,0)+IF(AV92="Yes",AS92,0)+IF(AV102="Yes",AS102,0)+IF(AV112="Yes",AS112,0)+IF(AV122="Yes",AS122,0)+IF(AV132="Yes",AS132,0)+IF(AV142="Yes",AS142,0)+IF(AV152="Yes",AS152,0)+IF(AV162="Yes",AS162,0)+IF(AV172="Yes",AS172,0)+IF(AV182="Yes",AS182,0)+IF(AV192="Yes",AS192,0)+IF(AV202="Yes",AS202,0)+IF(AV212="Yes",AS212,0)+IF(AV222="Yes",AS222,0)+IF(AV232="Yes",AS232,0)+IF(AV242="Yes",AS242,0)</f>
        <v>155333</v>
      </c>
      <c r="AT245" s="227">
        <f>IF(AV12="Yes",AT12,0)+IF(AV22="Yes",AT22,0)+IF(AV32="Yes",AT32,0)+IF(AV42="Yes",AT42,0)+IF(AV52="Yes",AT52,0)+IF(AV62="Yes",AT62,0)+IF(AV72="Yes",AT72,0)+IF(AV82="Yes",AT82,0)+IF(AV92="Yes",AT92,0)+IF(AV102="Yes",AT102,0)+IF(AV112="Yes",AT112,0)+IF(AV122="Yes",AT122,0)+IF(AV132="Yes",AT132,0)+IF(AV142="Yes",AT142,0)+IF(AV152="Yes",AT152,0)+IF(AV162="Yes",AT162,0)+IF(AV172="Yes",AT172,0)+IF(AV182="Yes",AT182,0)+IF(AV192="Yes",AT192,0)+IF(AV202="Yes",AT202,0)+IF(AV212="Yes",AT212,0)+IF(AV222="Yes",AT222,0)+IF(AV232="Yes",AT232,0)+IF(AV242="Yes",AT242,0)</f>
        <v>154011</v>
      </c>
      <c r="AU245" s="227">
        <f>SUM(AN245:AT245)</f>
        <v>1447474.5</v>
      </c>
    </row>
  </sheetData>
  <sheetProtection password="DC2F" sheet="1"/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Dashboard</vt:lpstr>
      <vt:lpstr>Pricing Overview</vt:lpstr>
      <vt:lpstr>Full Report</vt:lpstr>
      <vt:lpstr>Setup</vt:lpstr>
      <vt:lpstr>Inventory</vt:lpstr>
      <vt:lpstr>Overrides</vt:lpstr>
      <vt:lpstr>Engine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Sean Tippen</cp:lastModifiedBy>
  <cp:revision>0</cp:revision>
  <dcterms:created xsi:type="dcterms:W3CDTF">2026-02-16T04:56:41Z</dcterms:created>
  <dcterms:modified xsi:type="dcterms:W3CDTF">2026-03-05T20:36:30Z</dcterms:modified>
  <dc:language>en-US</dc:language>
</cp:coreProperties>
</file>